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autoCompressPictures="0"/>
  <bookViews>
    <workbookView xWindow="0" yWindow="180" windowWidth="15480" windowHeight="11640"/>
  </bookViews>
  <sheets>
    <sheet name="CruisePlan" sheetId="1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8" i="11" l="1"/>
  <c r="I35" i="11"/>
  <c r="J38" i="11"/>
  <c r="J35" i="11"/>
  <c r="N38" i="11"/>
  <c r="J37" i="11"/>
  <c r="J36" i="11"/>
  <c r="I19" i="11"/>
  <c r="I18" i="11"/>
  <c r="J19" i="11"/>
  <c r="J18" i="11"/>
  <c r="N19" i="11"/>
  <c r="P19" i="11"/>
  <c r="Q19" i="11"/>
  <c r="K19" i="11"/>
  <c r="M19" i="11"/>
  <c r="R19" i="11"/>
  <c r="I20" i="11"/>
  <c r="J20" i="11"/>
  <c r="N20" i="11"/>
  <c r="P20" i="11"/>
  <c r="Q20" i="11"/>
  <c r="K20" i="11"/>
  <c r="M20" i="11"/>
  <c r="R20" i="11"/>
  <c r="I25" i="11"/>
  <c r="J25" i="11"/>
  <c r="N25" i="11"/>
  <c r="P25" i="11"/>
  <c r="Q25" i="11"/>
  <c r="K25" i="11"/>
  <c r="M25" i="11"/>
  <c r="R25" i="11"/>
  <c r="I29" i="11"/>
  <c r="J29" i="11"/>
  <c r="N29" i="11"/>
  <c r="P29" i="11"/>
  <c r="Q29" i="11"/>
  <c r="K29" i="11"/>
  <c r="M29" i="11"/>
  <c r="R29" i="11"/>
  <c r="I32" i="11"/>
  <c r="J32" i="11"/>
  <c r="N32" i="11"/>
  <c r="P32" i="11"/>
  <c r="Q32" i="11"/>
  <c r="K32" i="11"/>
  <c r="M32" i="11"/>
  <c r="R32" i="11"/>
  <c r="N35" i="11"/>
  <c r="P35" i="11"/>
  <c r="Q35" i="11"/>
  <c r="I34" i="11"/>
  <c r="I33" i="11"/>
  <c r="J31" i="11"/>
  <c r="J30" i="11"/>
  <c r="J28" i="11"/>
  <c r="J27" i="11"/>
  <c r="J26" i="11"/>
  <c r="J24" i="11"/>
  <c r="J23" i="11"/>
  <c r="J22" i="11"/>
  <c r="J21" i="11"/>
  <c r="I17" i="11"/>
  <c r="P38" i="11"/>
  <c r="K35" i="11"/>
  <c r="M35" i="11"/>
  <c r="K38" i="11"/>
  <c r="M38" i="11"/>
  <c r="R35" i="11"/>
  <c r="Q38" i="11"/>
  <c r="R38" i="11"/>
  <c r="I12" i="11"/>
  <c r="I11" i="11"/>
  <c r="J12" i="11"/>
  <c r="J11" i="11"/>
  <c r="N12" i="11"/>
  <c r="P12" i="11"/>
  <c r="Q12" i="11"/>
  <c r="K12" i="11"/>
  <c r="M12" i="11"/>
  <c r="I13" i="11"/>
  <c r="J13" i="11"/>
  <c r="N13" i="11"/>
  <c r="P13" i="11"/>
  <c r="Q13" i="11"/>
  <c r="M13" i="11"/>
  <c r="I14" i="11"/>
  <c r="J14" i="11"/>
  <c r="N14" i="11"/>
  <c r="P14" i="11"/>
  <c r="Q14" i="11"/>
  <c r="K14" i="11"/>
  <c r="M14" i="11"/>
  <c r="R14" i="11"/>
  <c r="I15" i="11"/>
  <c r="J15" i="11"/>
  <c r="N15" i="11"/>
  <c r="P15" i="11"/>
  <c r="Q15" i="11"/>
  <c r="K15" i="11"/>
  <c r="M15" i="11"/>
  <c r="R15" i="11"/>
  <c r="I16" i="11"/>
  <c r="J16" i="11"/>
  <c r="N16" i="11"/>
  <c r="P16" i="11"/>
  <c r="Q16" i="11"/>
  <c r="K16" i="11"/>
  <c r="M16" i="11"/>
  <c r="R16" i="11"/>
  <c r="J17" i="11"/>
  <c r="N17" i="11"/>
  <c r="P17" i="11"/>
  <c r="Q17" i="11"/>
  <c r="K17" i="11"/>
  <c r="M17" i="11"/>
  <c r="R17" i="11"/>
  <c r="N18" i="11"/>
  <c r="P18" i="11"/>
  <c r="Q18" i="11"/>
  <c r="K18" i="11"/>
  <c r="M18" i="11"/>
  <c r="I5" i="11"/>
  <c r="I4" i="11"/>
  <c r="J5" i="11"/>
  <c r="J4" i="11"/>
  <c r="N5" i="11"/>
  <c r="P5" i="11"/>
  <c r="R4" i="11"/>
  <c r="Q5" i="11"/>
  <c r="M5" i="11"/>
  <c r="R5" i="11"/>
  <c r="I6" i="11"/>
  <c r="J6" i="11"/>
  <c r="N6" i="11"/>
  <c r="P6" i="11"/>
  <c r="Q6" i="11"/>
  <c r="M6" i="11"/>
  <c r="R6" i="11"/>
  <c r="I7" i="11"/>
  <c r="J7" i="11"/>
  <c r="N7" i="11"/>
  <c r="P7" i="11"/>
  <c r="Q7" i="11"/>
  <c r="M7" i="11"/>
  <c r="R7" i="11"/>
  <c r="I8" i="11"/>
  <c r="J8" i="11"/>
  <c r="N8" i="11"/>
  <c r="P8" i="11"/>
  <c r="Q8" i="11"/>
  <c r="M8" i="11"/>
  <c r="R8" i="11"/>
  <c r="I9" i="11"/>
  <c r="J9" i="11"/>
  <c r="N9" i="11"/>
  <c r="P9" i="11"/>
  <c r="Q9" i="11"/>
  <c r="M9" i="11"/>
  <c r="R9" i="11"/>
  <c r="I10" i="11"/>
  <c r="J10" i="11"/>
  <c r="N10" i="11"/>
  <c r="P10" i="11"/>
  <c r="Q10" i="11"/>
  <c r="M10" i="11"/>
  <c r="R10" i="11"/>
  <c r="N11" i="11"/>
  <c r="P11" i="11"/>
  <c r="Q11" i="11"/>
  <c r="K11" i="11"/>
  <c r="M11" i="11"/>
  <c r="X207" i="11"/>
  <c r="M98" i="11"/>
  <c r="J98" i="11"/>
  <c r="I98" i="11"/>
  <c r="K97" i="11"/>
  <c r="M97" i="11"/>
  <c r="J97" i="11"/>
  <c r="I97" i="11"/>
  <c r="K96" i="11"/>
  <c r="M96" i="11"/>
  <c r="J96" i="11"/>
  <c r="I96" i="11"/>
  <c r="K95" i="11"/>
  <c r="M95" i="11"/>
  <c r="J95" i="11"/>
  <c r="I95" i="11"/>
  <c r="K94" i="11"/>
  <c r="M94" i="11"/>
  <c r="J94" i="11"/>
  <c r="I94" i="11"/>
  <c r="K93" i="11"/>
  <c r="M93" i="11"/>
  <c r="J93" i="11"/>
  <c r="I93" i="11"/>
  <c r="K92" i="11"/>
  <c r="M92" i="11"/>
  <c r="J92" i="11"/>
  <c r="I92" i="11"/>
  <c r="K91" i="11"/>
  <c r="M91" i="11"/>
  <c r="J91" i="11"/>
  <c r="I91" i="11"/>
  <c r="K90" i="11"/>
  <c r="M90" i="11"/>
  <c r="J90" i="11"/>
  <c r="I90" i="11"/>
  <c r="K89" i="11"/>
  <c r="M89" i="11"/>
  <c r="J89" i="11"/>
  <c r="I89" i="11"/>
  <c r="K88" i="11"/>
  <c r="M88" i="11"/>
  <c r="J88" i="11"/>
  <c r="I88" i="11"/>
  <c r="K87" i="11"/>
  <c r="M87" i="11"/>
  <c r="J87" i="11"/>
  <c r="I87" i="11"/>
  <c r="K86" i="11"/>
  <c r="M86" i="11"/>
  <c r="J86" i="11"/>
  <c r="I86" i="11"/>
  <c r="K85" i="11"/>
  <c r="M85" i="11"/>
  <c r="J85" i="11"/>
  <c r="I85" i="11"/>
  <c r="K84" i="11"/>
  <c r="M84" i="11"/>
  <c r="J84" i="11"/>
  <c r="I84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K83" i="11"/>
  <c r="M83" i="11"/>
  <c r="J83" i="11"/>
  <c r="I83" i="11"/>
  <c r="N83" i="11"/>
  <c r="P83" i="11"/>
  <c r="N87" i="11"/>
  <c r="P87" i="11"/>
  <c r="N88" i="11"/>
  <c r="P88" i="11"/>
  <c r="N91" i="11"/>
  <c r="P91" i="11"/>
  <c r="N92" i="11"/>
  <c r="P92" i="11"/>
  <c r="N95" i="11"/>
  <c r="P95" i="11"/>
  <c r="N96" i="11"/>
  <c r="P96" i="11"/>
  <c r="N98" i="11"/>
  <c r="P98" i="11"/>
  <c r="N84" i="11"/>
  <c r="P84" i="11"/>
  <c r="N85" i="11"/>
  <c r="P85" i="11"/>
  <c r="N86" i="11"/>
  <c r="P86" i="11"/>
  <c r="N89" i="11"/>
  <c r="P89" i="11"/>
  <c r="N90" i="11"/>
  <c r="P90" i="11"/>
  <c r="N93" i="11"/>
  <c r="P93" i="11"/>
  <c r="N94" i="11"/>
  <c r="P94" i="11"/>
  <c r="N97" i="11"/>
  <c r="P97" i="11"/>
  <c r="J205" i="11"/>
  <c r="M205" i="11"/>
  <c r="I205" i="11"/>
  <c r="M204" i="11"/>
  <c r="J204" i="11"/>
  <c r="I204" i="11"/>
  <c r="K203" i="11"/>
  <c r="M203" i="11"/>
  <c r="J203" i="11"/>
  <c r="I203" i="11"/>
  <c r="K195" i="11"/>
  <c r="M195" i="11"/>
  <c r="J195" i="11"/>
  <c r="I195" i="11"/>
  <c r="K194" i="11"/>
  <c r="M194" i="11"/>
  <c r="J194" i="11"/>
  <c r="I194" i="11"/>
  <c r="K193" i="11"/>
  <c r="M193" i="11"/>
  <c r="J193" i="11"/>
  <c r="I193" i="11"/>
  <c r="K192" i="11"/>
  <c r="M192" i="11"/>
  <c r="J192" i="11"/>
  <c r="I192" i="11"/>
  <c r="K202" i="11"/>
  <c r="M202" i="11"/>
  <c r="J202" i="11"/>
  <c r="I202" i="11"/>
  <c r="K201" i="11"/>
  <c r="M201" i="11"/>
  <c r="J201" i="11"/>
  <c r="I201" i="11"/>
  <c r="K200" i="11"/>
  <c r="M200" i="11"/>
  <c r="J200" i="11"/>
  <c r="I200" i="11"/>
  <c r="K199" i="11"/>
  <c r="M199" i="11"/>
  <c r="J199" i="11"/>
  <c r="I199" i="11"/>
  <c r="K198" i="11"/>
  <c r="M198" i="11"/>
  <c r="J198" i="11"/>
  <c r="I198" i="11"/>
  <c r="K197" i="11"/>
  <c r="M197" i="11"/>
  <c r="J197" i="11"/>
  <c r="I197" i="11"/>
  <c r="K196" i="11"/>
  <c r="M196" i="11"/>
  <c r="J196" i="11"/>
  <c r="I196" i="11"/>
  <c r="N196" i="11"/>
  <c r="N205" i="11"/>
  <c r="P205" i="11"/>
  <c r="N203" i="11"/>
  <c r="P203" i="11"/>
  <c r="N204" i="11"/>
  <c r="P204" i="11"/>
  <c r="N198" i="11"/>
  <c r="P198" i="11"/>
  <c r="N197" i="11"/>
  <c r="P197" i="11"/>
  <c r="N201" i="11"/>
  <c r="P201" i="11"/>
  <c r="N194" i="11"/>
  <c r="P194" i="11"/>
  <c r="N200" i="11"/>
  <c r="P200" i="11"/>
  <c r="N193" i="11"/>
  <c r="P193" i="11"/>
  <c r="N199" i="11"/>
  <c r="P199" i="11"/>
  <c r="N202" i="11"/>
  <c r="P202" i="11"/>
  <c r="N195" i="11"/>
  <c r="P195" i="11"/>
  <c r="K186" i="11"/>
  <c r="M186" i="11"/>
  <c r="I186" i="11"/>
  <c r="J186" i="11"/>
  <c r="M185" i="11"/>
  <c r="I185" i="11"/>
  <c r="J185" i="11"/>
  <c r="K191" i="11"/>
  <c r="M191" i="11"/>
  <c r="J191" i="11"/>
  <c r="I191" i="11"/>
  <c r="K190" i="11"/>
  <c r="M190" i="11"/>
  <c r="J190" i="11"/>
  <c r="I190" i="11"/>
  <c r="K189" i="11"/>
  <c r="M189" i="11"/>
  <c r="J189" i="11"/>
  <c r="I189" i="11"/>
  <c r="K188" i="11"/>
  <c r="M188" i="11"/>
  <c r="J188" i="11"/>
  <c r="I188" i="11"/>
  <c r="K187" i="11"/>
  <c r="M187" i="11"/>
  <c r="I187" i="11"/>
  <c r="J187" i="11"/>
  <c r="K184" i="11"/>
  <c r="J184" i="11"/>
  <c r="I184" i="11"/>
  <c r="K183" i="11"/>
  <c r="M183" i="11"/>
  <c r="J183" i="11"/>
  <c r="I183" i="11"/>
  <c r="K182" i="11"/>
  <c r="M182" i="11"/>
  <c r="J182" i="11"/>
  <c r="I182" i="11"/>
  <c r="K181" i="11"/>
  <c r="M181" i="11"/>
  <c r="J181" i="11"/>
  <c r="I181" i="11"/>
  <c r="K180" i="11"/>
  <c r="M180" i="11"/>
  <c r="J180" i="11"/>
  <c r="I180" i="11"/>
  <c r="A179" i="11"/>
  <c r="A180" i="11"/>
  <c r="A181" i="11"/>
  <c r="A182" i="11"/>
  <c r="A183" i="11"/>
  <c r="A184" i="11"/>
  <c r="A187" i="11"/>
  <c r="A188" i="11"/>
  <c r="A189" i="11"/>
  <c r="A190" i="11"/>
  <c r="A191" i="11"/>
  <c r="A192" i="11"/>
  <c r="A193" i="11"/>
  <c r="A194" i="11"/>
  <c r="A195" i="11"/>
  <c r="A196" i="11"/>
  <c r="A197" i="11"/>
  <c r="A198" i="11"/>
  <c r="A199" i="11"/>
  <c r="A200" i="11"/>
  <c r="A201" i="11"/>
  <c r="A202" i="11"/>
  <c r="A203" i="11"/>
  <c r="K179" i="11"/>
  <c r="M179" i="11"/>
  <c r="J179" i="11"/>
  <c r="I179" i="11"/>
  <c r="K178" i="11"/>
  <c r="M178" i="11"/>
  <c r="J178" i="11"/>
  <c r="I178" i="11"/>
  <c r="K177" i="11"/>
  <c r="M177" i="11"/>
  <c r="J177" i="11"/>
  <c r="I177" i="11"/>
  <c r="M176" i="11"/>
  <c r="I176" i="11"/>
  <c r="J176" i="11"/>
  <c r="K175" i="11"/>
  <c r="J175" i="11"/>
  <c r="I175" i="11"/>
  <c r="A160" i="11"/>
  <c r="A161" i="11"/>
  <c r="A162" i="11"/>
  <c r="A163" i="11"/>
  <c r="A164" i="11"/>
  <c r="A165" i="11"/>
  <c r="A166" i="11"/>
  <c r="A167" i="11"/>
  <c r="A168" i="11"/>
  <c r="A169" i="11"/>
  <c r="A170" i="11"/>
  <c r="A171" i="11"/>
  <c r="A172" i="11"/>
  <c r="A173" i="11"/>
  <c r="A174" i="11"/>
  <c r="A175" i="11"/>
  <c r="K174" i="11"/>
  <c r="M174" i="11"/>
  <c r="K173" i="11"/>
  <c r="M173" i="11"/>
  <c r="K172" i="11"/>
  <c r="M172" i="11"/>
  <c r="K171" i="11"/>
  <c r="M171" i="11"/>
  <c r="K170" i="11"/>
  <c r="M170" i="11"/>
  <c r="K169" i="11"/>
  <c r="M169" i="11"/>
  <c r="K168" i="11"/>
  <c r="M168" i="11"/>
  <c r="J174" i="11"/>
  <c r="J173" i="11"/>
  <c r="J172" i="11"/>
  <c r="J171" i="11"/>
  <c r="J170" i="11"/>
  <c r="J169" i="11"/>
  <c r="J168" i="11"/>
  <c r="I174" i="11"/>
  <c r="I173" i="11"/>
  <c r="I172" i="11"/>
  <c r="I171" i="11"/>
  <c r="I170" i="11"/>
  <c r="I169" i="11"/>
  <c r="I168" i="11"/>
  <c r="K167" i="11"/>
  <c r="M167" i="11"/>
  <c r="K166" i="11"/>
  <c r="M166" i="11"/>
  <c r="K165" i="11"/>
  <c r="M165" i="11"/>
  <c r="K164" i="11"/>
  <c r="M164" i="11"/>
  <c r="K163" i="11"/>
  <c r="M163" i="11"/>
  <c r="K162" i="11"/>
  <c r="M162" i="11"/>
  <c r="K161" i="11"/>
  <c r="M161" i="11"/>
  <c r="K160" i="11"/>
  <c r="M160" i="11"/>
  <c r="K159" i="11"/>
  <c r="M159" i="11"/>
  <c r="J167" i="11"/>
  <c r="I167" i="11"/>
  <c r="J166" i="11"/>
  <c r="I166" i="11"/>
  <c r="J165" i="11"/>
  <c r="I165" i="11"/>
  <c r="J164" i="11"/>
  <c r="I164" i="11"/>
  <c r="J163" i="11"/>
  <c r="I163" i="11"/>
  <c r="J162" i="11"/>
  <c r="I162" i="11"/>
  <c r="J161" i="11"/>
  <c r="I161" i="11"/>
  <c r="J160" i="11"/>
  <c r="I160" i="11"/>
  <c r="J159" i="11"/>
  <c r="I159" i="11"/>
  <c r="N189" i="11"/>
  <c r="P189" i="11"/>
  <c r="N187" i="11"/>
  <c r="P187" i="11"/>
  <c r="N180" i="11"/>
  <c r="P180" i="11"/>
  <c r="N191" i="11"/>
  <c r="P191" i="11"/>
  <c r="P196" i="11"/>
  <c r="N192" i="11"/>
  <c r="P192" i="11"/>
  <c r="N190" i="11"/>
  <c r="P190" i="11"/>
  <c r="N168" i="11"/>
  <c r="P168" i="11"/>
  <c r="N173" i="11"/>
  <c r="P173" i="11"/>
  <c r="N186" i="11"/>
  <c r="P186" i="11"/>
  <c r="N174" i="11"/>
  <c r="P174" i="11"/>
  <c r="N170" i="11"/>
  <c r="P170" i="11"/>
  <c r="N185" i="11"/>
  <c r="P185" i="11"/>
  <c r="N169" i="11"/>
  <c r="P169" i="11"/>
  <c r="N178" i="11"/>
  <c r="P178" i="11"/>
  <c r="N179" i="11"/>
  <c r="P179" i="11"/>
  <c r="N175" i="11"/>
  <c r="P175" i="11"/>
  <c r="N162" i="11"/>
  <c r="P162" i="11"/>
  <c r="N171" i="11"/>
  <c r="P171" i="11"/>
  <c r="N176" i="11"/>
  <c r="P176" i="11"/>
  <c r="N188" i="11"/>
  <c r="P188" i="11"/>
  <c r="N167" i="11"/>
  <c r="P167" i="11"/>
  <c r="N172" i="11"/>
  <c r="P172" i="11"/>
  <c r="N160" i="11"/>
  <c r="P160" i="11"/>
  <c r="N164" i="11"/>
  <c r="P164" i="11"/>
  <c r="N161" i="11"/>
  <c r="P161" i="11"/>
  <c r="N163" i="11"/>
  <c r="P163" i="11"/>
  <c r="N184" i="11"/>
  <c r="P184" i="11"/>
  <c r="N182" i="11"/>
  <c r="P182" i="11"/>
  <c r="N183" i="11"/>
  <c r="P183" i="11"/>
  <c r="N181" i="11"/>
  <c r="P181" i="11"/>
  <c r="N177" i="11"/>
  <c r="P177" i="11"/>
  <c r="N165" i="11"/>
  <c r="P165" i="11"/>
  <c r="N166" i="11"/>
  <c r="P166" i="11"/>
  <c r="R158" i="11"/>
  <c r="K158" i="11"/>
  <c r="J158" i="11"/>
  <c r="I158" i="11"/>
  <c r="K156" i="11"/>
  <c r="M156" i="11"/>
  <c r="J156" i="11"/>
  <c r="I156" i="11"/>
  <c r="M155" i="11"/>
  <c r="J155" i="11"/>
  <c r="I155" i="11"/>
  <c r="M154" i="11"/>
  <c r="J154" i="11"/>
  <c r="I154" i="11"/>
  <c r="M153" i="11"/>
  <c r="J153" i="11"/>
  <c r="I153" i="11"/>
  <c r="M152" i="11"/>
  <c r="J152" i="11"/>
  <c r="I152" i="11"/>
  <c r="M151" i="11"/>
  <c r="J151" i="11"/>
  <c r="I151" i="11"/>
  <c r="M150" i="11"/>
  <c r="J150" i="11"/>
  <c r="I150" i="11"/>
  <c r="M149" i="11"/>
  <c r="J149" i="11"/>
  <c r="I149" i="11"/>
  <c r="M148" i="11"/>
  <c r="J148" i="11"/>
  <c r="I148" i="11"/>
  <c r="M147" i="11"/>
  <c r="J147" i="11"/>
  <c r="I147" i="11"/>
  <c r="M146" i="11"/>
  <c r="J146" i="11"/>
  <c r="I146" i="11"/>
  <c r="M145" i="11"/>
  <c r="J145" i="11"/>
  <c r="I145" i="11"/>
  <c r="M144" i="11"/>
  <c r="J144" i="11"/>
  <c r="I144" i="11"/>
  <c r="M143" i="11"/>
  <c r="J143" i="11"/>
  <c r="I143" i="11"/>
  <c r="M142" i="11"/>
  <c r="J142" i="11"/>
  <c r="I142" i="11"/>
  <c r="M141" i="11"/>
  <c r="J141" i="11"/>
  <c r="I141" i="11"/>
  <c r="M140" i="11"/>
  <c r="J140" i="11"/>
  <c r="I140" i="11"/>
  <c r="M139" i="11"/>
  <c r="J139" i="11"/>
  <c r="I139" i="11"/>
  <c r="M138" i="11"/>
  <c r="J138" i="11"/>
  <c r="I138" i="11"/>
  <c r="M137" i="11"/>
  <c r="J137" i="11"/>
  <c r="I137" i="11"/>
  <c r="M136" i="11"/>
  <c r="J136" i="11"/>
  <c r="I136" i="11"/>
  <c r="M135" i="11"/>
  <c r="J135" i="11"/>
  <c r="I135" i="11"/>
  <c r="M134" i="11"/>
  <c r="J134" i="11"/>
  <c r="I134" i="11"/>
  <c r="M133" i="11"/>
  <c r="J133" i="11"/>
  <c r="I133" i="11"/>
  <c r="M132" i="11"/>
  <c r="J132" i="11"/>
  <c r="I132" i="11"/>
  <c r="M131" i="11"/>
  <c r="J131" i="11"/>
  <c r="I131" i="11"/>
  <c r="M130" i="11"/>
  <c r="J130" i="11"/>
  <c r="I130" i="11"/>
  <c r="M129" i="11"/>
  <c r="J129" i="11"/>
  <c r="I129" i="11"/>
  <c r="N159" i="11"/>
  <c r="P159" i="11"/>
  <c r="N143" i="11"/>
  <c r="P143" i="11"/>
  <c r="N147" i="11"/>
  <c r="P147" i="11"/>
  <c r="Q159" i="11"/>
  <c r="R159" i="11"/>
  <c r="Q160" i="11"/>
  <c r="R160" i="11"/>
  <c r="Q161" i="11"/>
  <c r="R161" i="11"/>
  <c r="Q162" i="11"/>
  <c r="R162" i="11"/>
  <c r="Q163" i="11"/>
  <c r="R163" i="11"/>
  <c r="Q164" i="11"/>
  <c r="R164" i="11"/>
  <c r="Q165" i="11"/>
  <c r="R165" i="11"/>
  <c r="Q166" i="11"/>
  <c r="R166" i="11"/>
  <c r="Q167" i="11"/>
  <c r="R167" i="11"/>
  <c r="Q168" i="11"/>
  <c r="R168" i="11"/>
  <c r="Q169" i="11"/>
  <c r="R169" i="11"/>
  <c r="Q170" i="11"/>
  <c r="R170" i="11"/>
  <c r="Q171" i="11"/>
  <c r="R171" i="11"/>
  <c r="Q172" i="11"/>
  <c r="R172" i="11"/>
  <c r="Q173" i="11"/>
  <c r="R173" i="11"/>
  <c r="Q174" i="11"/>
  <c r="R174" i="11"/>
  <c r="Q175" i="11"/>
  <c r="R175" i="11"/>
  <c r="Q176" i="11"/>
  <c r="R176" i="11"/>
  <c r="Q177" i="11"/>
  <c r="R177" i="11"/>
  <c r="Q178" i="11"/>
  <c r="R178" i="11"/>
  <c r="Q179" i="11"/>
  <c r="R179" i="11"/>
  <c r="Q180" i="11"/>
  <c r="R180" i="11"/>
  <c r="Q181" i="11"/>
  <c r="R181" i="11"/>
  <c r="Q182" i="11"/>
  <c r="R182" i="11"/>
  <c r="Q183" i="11"/>
  <c r="R183" i="11"/>
  <c r="Q184" i="11"/>
  <c r="R184" i="11"/>
  <c r="N133" i="11"/>
  <c r="P133" i="11"/>
  <c r="N137" i="11"/>
  <c r="P137" i="11"/>
  <c r="N148" i="11"/>
  <c r="P148" i="11"/>
  <c r="N152" i="11"/>
  <c r="P152" i="11"/>
  <c r="N134" i="11"/>
  <c r="P134" i="11"/>
  <c r="N138" i="11"/>
  <c r="P138" i="11"/>
  <c r="N140" i="11"/>
  <c r="P140" i="11"/>
  <c r="N142" i="11"/>
  <c r="P142" i="11"/>
  <c r="N130" i="11"/>
  <c r="P130" i="11"/>
  <c r="N153" i="11"/>
  <c r="P153" i="11"/>
  <c r="N132" i="11"/>
  <c r="P132" i="11"/>
  <c r="N135" i="11"/>
  <c r="P135" i="11"/>
  <c r="N139" i="11"/>
  <c r="P139" i="11"/>
  <c r="N145" i="11"/>
  <c r="P145" i="11"/>
  <c r="N150" i="11"/>
  <c r="P150" i="11"/>
  <c r="N155" i="11"/>
  <c r="P155" i="11"/>
  <c r="N149" i="11"/>
  <c r="P149" i="11"/>
  <c r="N154" i="11"/>
  <c r="P154" i="11"/>
  <c r="N141" i="11"/>
  <c r="P141" i="11"/>
  <c r="N144" i="11"/>
  <c r="P144" i="11"/>
  <c r="N146" i="11"/>
  <c r="P146" i="11"/>
  <c r="N151" i="11"/>
  <c r="P151" i="11"/>
  <c r="N156" i="11"/>
  <c r="P156" i="11"/>
  <c r="N136" i="11"/>
  <c r="P136" i="11"/>
  <c r="N131" i="11"/>
  <c r="P131" i="11"/>
  <c r="K128" i="11"/>
  <c r="J128" i="11"/>
  <c r="I128" i="11"/>
  <c r="R128" i="11"/>
  <c r="Q185" i="11"/>
  <c r="R185" i="11"/>
  <c r="Q186" i="11"/>
  <c r="R186" i="11"/>
  <c r="Q187" i="11"/>
  <c r="R187" i="11"/>
  <c r="Q188" i="11"/>
  <c r="R188" i="11"/>
  <c r="Q189" i="11"/>
  <c r="R189" i="11"/>
  <c r="Q190" i="11"/>
  <c r="R190" i="11"/>
  <c r="Q191" i="11"/>
  <c r="R191" i="11"/>
  <c r="N129" i="11"/>
  <c r="P129" i="11"/>
  <c r="Q129" i="11"/>
  <c r="R129" i="11"/>
  <c r="Q130" i="11"/>
  <c r="R130" i="11"/>
  <c r="Q131" i="11"/>
  <c r="R131" i="11"/>
  <c r="Q132" i="11"/>
  <c r="R132" i="11"/>
  <c r="Q133" i="11"/>
  <c r="R133" i="11"/>
  <c r="Q134" i="11"/>
  <c r="R134" i="11"/>
  <c r="Q135" i="11"/>
  <c r="R135" i="11"/>
  <c r="Q136" i="11"/>
  <c r="R136" i="11"/>
  <c r="Q137" i="11"/>
  <c r="R137" i="11"/>
  <c r="Q138" i="11"/>
  <c r="R138" i="11"/>
  <c r="Q139" i="11"/>
  <c r="R139" i="11"/>
  <c r="Q140" i="11"/>
  <c r="R140" i="11"/>
  <c r="Q141" i="11"/>
  <c r="R141" i="11"/>
  <c r="Q142" i="11"/>
  <c r="R142" i="11"/>
  <c r="Q143" i="11"/>
  <c r="R143" i="11"/>
  <c r="Q144" i="11"/>
  <c r="R144" i="11"/>
  <c r="Q145" i="11"/>
  <c r="R145" i="11"/>
  <c r="Q146" i="11"/>
  <c r="R146" i="11"/>
  <c r="Q147" i="11"/>
  <c r="R147" i="11"/>
  <c r="Q148" i="11"/>
  <c r="R148" i="11"/>
  <c r="Q149" i="11"/>
  <c r="R149" i="11"/>
  <c r="Q150" i="11"/>
  <c r="R150" i="11"/>
  <c r="Q151" i="11"/>
  <c r="R151" i="11"/>
  <c r="Q152" i="11"/>
  <c r="R152" i="11"/>
  <c r="Q153" i="11"/>
  <c r="R153" i="11"/>
  <c r="Q154" i="11"/>
  <c r="R154" i="11"/>
  <c r="Q155" i="11"/>
  <c r="R155" i="11"/>
  <c r="Q156" i="11"/>
  <c r="R156" i="11"/>
  <c r="K126" i="11"/>
  <c r="M126" i="11"/>
  <c r="J126" i="11"/>
  <c r="I126" i="11"/>
  <c r="M125" i="11"/>
  <c r="J125" i="11"/>
  <c r="I125" i="11"/>
  <c r="M124" i="11"/>
  <c r="J124" i="11"/>
  <c r="I124" i="11"/>
  <c r="M123" i="11"/>
  <c r="J123" i="11"/>
  <c r="I123" i="11"/>
  <c r="M122" i="11"/>
  <c r="J122" i="11"/>
  <c r="I122" i="11"/>
  <c r="M121" i="11"/>
  <c r="J121" i="11"/>
  <c r="I121" i="11"/>
  <c r="M120" i="11"/>
  <c r="J120" i="11"/>
  <c r="I120" i="11"/>
  <c r="M119" i="11"/>
  <c r="J119" i="11"/>
  <c r="I119" i="11"/>
  <c r="M118" i="11"/>
  <c r="J118" i="11"/>
  <c r="I118" i="11"/>
  <c r="M117" i="11"/>
  <c r="J117" i="11"/>
  <c r="I117" i="11"/>
  <c r="M116" i="11"/>
  <c r="J116" i="11"/>
  <c r="I116" i="11"/>
  <c r="M115" i="11"/>
  <c r="J115" i="11"/>
  <c r="I115" i="11"/>
  <c r="M114" i="11"/>
  <c r="J114" i="11"/>
  <c r="I114" i="11"/>
  <c r="M113" i="11"/>
  <c r="J113" i="11"/>
  <c r="I113" i="11"/>
  <c r="M112" i="11"/>
  <c r="J112" i="11"/>
  <c r="I112" i="11"/>
  <c r="M111" i="11"/>
  <c r="J111" i="11"/>
  <c r="I111" i="11"/>
  <c r="M110" i="11"/>
  <c r="J110" i="11"/>
  <c r="I110" i="11"/>
  <c r="M109" i="11"/>
  <c r="J109" i="11"/>
  <c r="I109" i="11"/>
  <c r="M108" i="11"/>
  <c r="M107" i="11"/>
  <c r="M106" i="11"/>
  <c r="M105" i="11"/>
  <c r="M104" i="11"/>
  <c r="M103" i="11"/>
  <c r="J108" i="11"/>
  <c r="I108" i="11"/>
  <c r="J107" i="11"/>
  <c r="I107" i="11"/>
  <c r="J106" i="11"/>
  <c r="I106" i="11"/>
  <c r="J105" i="11"/>
  <c r="I105" i="11"/>
  <c r="J104" i="11"/>
  <c r="I104" i="11"/>
  <c r="J103" i="11"/>
  <c r="I103" i="11"/>
  <c r="M102" i="11"/>
  <c r="J102" i="11"/>
  <c r="I102" i="11"/>
  <c r="M101" i="11"/>
  <c r="J101" i="11"/>
  <c r="I101" i="11"/>
  <c r="M100" i="11"/>
  <c r="J100" i="11"/>
  <c r="I100" i="11"/>
  <c r="M99" i="11"/>
  <c r="J99" i="11"/>
  <c r="I99" i="11"/>
  <c r="N99" i="11"/>
  <c r="P99" i="11"/>
  <c r="Q192" i="11"/>
  <c r="R192" i="11"/>
  <c r="Q193" i="11"/>
  <c r="R193" i="11"/>
  <c r="Q194" i="11"/>
  <c r="R194" i="11"/>
  <c r="Q195" i="11"/>
  <c r="R195" i="11"/>
  <c r="Q196" i="11"/>
  <c r="R196" i="11"/>
  <c r="Q197" i="11"/>
  <c r="R197" i="11"/>
  <c r="Q198" i="11"/>
  <c r="R198" i="11"/>
  <c r="Q199" i="11"/>
  <c r="R199" i="11"/>
  <c r="Q200" i="11"/>
  <c r="R200" i="11"/>
  <c r="Q201" i="11"/>
  <c r="R201" i="11"/>
  <c r="Q202" i="11"/>
  <c r="R202" i="11"/>
  <c r="Q203" i="11"/>
  <c r="R203" i="11"/>
  <c r="Q204" i="11"/>
  <c r="R204" i="11"/>
  <c r="N108" i="11"/>
  <c r="P108" i="11"/>
  <c r="N111" i="11"/>
  <c r="P111" i="11"/>
  <c r="N121" i="11"/>
  <c r="P121" i="11"/>
  <c r="N109" i="11"/>
  <c r="P109" i="11"/>
  <c r="N103" i="11"/>
  <c r="P103" i="11"/>
  <c r="N105" i="11"/>
  <c r="P105" i="11"/>
  <c r="N107" i="11"/>
  <c r="P107" i="11"/>
  <c r="N117" i="11"/>
  <c r="P117" i="11"/>
  <c r="N116" i="11"/>
  <c r="P116" i="11"/>
  <c r="N114" i="11"/>
  <c r="P114" i="11"/>
  <c r="N123" i="11"/>
  <c r="P123" i="11"/>
  <c r="N104" i="11"/>
  <c r="P104" i="11"/>
  <c r="N102" i="11"/>
  <c r="P102" i="11"/>
  <c r="N113" i="11"/>
  <c r="P113" i="11"/>
  <c r="N119" i="11"/>
  <c r="P119" i="11"/>
  <c r="N126" i="11"/>
  <c r="P126" i="11"/>
  <c r="N106" i="11"/>
  <c r="P106" i="11"/>
  <c r="N100" i="11"/>
  <c r="P100" i="11"/>
  <c r="N101" i="11"/>
  <c r="P101" i="11"/>
  <c r="N110" i="11"/>
  <c r="P110" i="11"/>
  <c r="N112" i="11"/>
  <c r="P112" i="11"/>
  <c r="N118" i="11"/>
  <c r="P118" i="11"/>
  <c r="N120" i="11"/>
  <c r="P120" i="11"/>
  <c r="N115" i="11"/>
  <c r="P115" i="11"/>
  <c r="N122" i="11"/>
  <c r="P122" i="11"/>
  <c r="N124" i="11"/>
  <c r="P124" i="11"/>
  <c r="N125" i="11"/>
  <c r="P125" i="11"/>
  <c r="Q206" i="11"/>
  <c r="Q205" i="11"/>
  <c r="R205" i="11"/>
  <c r="W207" i="11"/>
  <c r="V207" i="11"/>
  <c r="U207" i="11"/>
  <c r="T207" i="11"/>
  <c r="S207" i="11"/>
  <c r="M207" i="11"/>
  <c r="N207" i="11"/>
  <c r="N208" i="11"/>
  <c r="Q83" i="11"/>
  <c r="R83" i="11"/>
  <c r="Q84" i="11"/>
  <c r="R84" i="11"/>
  <c r="Q85" i="11"/>
  <c r="R85" i="11"/>
  <c r="Q86" i="11"/>
  <c r="R86" i="11"/>
  <c r="Q87" i="11"/>
  <c r="R87" i="11"/>
  <c r="Q88" i="11"/>
  <c r="R88" i="11"/>
  <c r="Q89" i="11"/>
  <c r="R89" i="11"/>
  <c r="Q90" i="11"/>
  <c r="R90" i="11"/>
  <c r="Q91" i="11"/>
  <c r="R91" i="11"/>
  <c r="Q92" i="11"/>
  <c r="R92" i="11"/>
  <c r="Q93" i="11"/>
  <c r="R93" i="11"/>
  <c r="Q94" i="11"/>
  <c r="R94" i="11"/>
  <c r="Q95" i="11"/>
  <c r="R95" i="11"/>
  <c r="Q96" i="11"/>
  <c r="R96" i="11"/>
  <c r="Q97" i="11"/>
  <c r="R97" i="11"/>
  <c r="Q98" i="11"/>
  <c r="R98" i="11"/>
  <c r="Q99" i="11"/>
  <c r="R99" i="11"/>
  <c r="Q100" i="11"/>
  <c r="R100" i="11"/>
  <c r="Q101" i="11"/>
  <c r="R101" i="11"/>
  <c r="Q102" i="11"/>
  <c r="R102" i="11"/>
  <c r="Q103" i="11"/>
  <c r="R103" i="11"/>
  <c r="Q104" i="11"/>
  <c r="R104" i="11"/>
  <c r="Q105" i="11"/>
  <c r="R105" i="11"/>
  <c r="Q106" i="11"/>
  <c r="R106" i="11"/>
  <c r="Q107" i="11"/>
  <c r="R107" i="11"/>
  <c r="Q108" i="11"/>
  <c r="R108" i="11"/>
  <c r="Q109" i="11"/>
  <c r="R109" i="11"/>
  <c r="Q110" i="11"/>
  <c r="R110" i="11"/>
  <c r="Q111" i="11"/>
  <c r="R111" i="11"/>
  <c r="Q112" i="11"/>
  <c r="R112" i="11"/>
  <c r="Q113" i="11"/>
  <c r="R113" i="11"/>
  <c r="Q114" i="11"/>
  <c r="R114" i="11"/>
  <c r="Q115" i="11"/>
  <c r="R115" i="11"/>
  <c r="Q116" i="11"/>
  <c r="R116" i="11"/>
  <c r="Q117" i="11"/>
  <c r="R117" i="11"/>
  <c r="Q118" i="11"/>
  <c r="R118" i="11"/>
  <c r="Q119" i="11"/>
  <c r="R119" i="11"/>
  <c r="Q120" i="11"/>
  <c r="R120" i="11"/>
  <c r="Q121" i="11"/>
  <c r="R121" i="11"/>
  <c r="Q122" i="11"/>
  <c r="R122" i="11"/>
  <c r="Q123" i="11"/>
  <c r="R123" i="11"/>
  <c r="Q124" i="11"/>
  <c r="R124" i="11"/>
  <c r="Q125" i="11"/>
  <c r="R125" i="11"/>
  <c r="Q126" i="11"/>
  <c r="R126" i="11"/>
</calcChain>
</file>

<file path=xl/sharedStrings.xml><?xml version="1.0" encoding="utf-8"?>
<sst xmlns="http://schemas.openxmlformats.org/spreadsheetml/2006/main" count="419" uniqueCount="132">
  <si>
    <t>XCTD-67</t>
    <phoneticPr fontId="1"/>
  </si>
  <si>
    <t>XCTD-68</t>
    <phoneticPr fontId="1"/>
  </si>
  <si>
    <t>XCTD-69</t>
    <phoneticPr fontId="1"/>
  </si>
  <si>
    <t>XCTD-70</t>
    <phoneticPr fontId="1"/>
  </si>
  <si>
    <t>XCTD-71</t>
    <phoneticPr fontId="1"/>
  </si>
  <si>
    <t>FX Sta</t>
    <phoneticPr fontId="1"/>
  </si>
  <si>
    <t>N</t>
    <phoneticPr fontId="1"/>
  </si>
  <si>
    <t>W</t>
  </si>
  <si>
    <t>W</t>
    <phoneticPr fontId="1"/>
  </si>
  <si>
    <t>CAP</t>
    <phoneticPr fontId="1"/>
  </si>
  <si>
    <t>XCTD</t>
    <phoneticPr fontId="1"/>
  </si>
  <si>
    <t>WP</t>
    <phoneticPr fontId="1"/>
  </si>
  <si>
    <t>NAP</t>
    <phoneticPr fontId="1"/>
  </si>
  <si>
    <t>CS12</t>
  </si>
  <si>
    <t>CS13</t>
  </si>
  <si>
    <t>CS14</t>
  </si>
  <si>
    <t>CS15</t>
  </si>
  <si>
    <t>CS16</t>
  </si>
  <si>
    <t>CS17</t>
  </si>
  <si>
    <t>CS11</t>
    <phoneticPr fontId="1"/>
  </si>
  <si>
    <t>Bering Strait</t>
    <phoneticPr fontId="1"/>
  </si>
  <si>
    <t>Dutch Harbor</t>
    <phoneticPr fontId="1"/>
  </si>
  <si>
    <t>W</t>
    <phoneticPr fontId="1"/>
  </si>
  <si>
    <t>Estimated
Arraival Time
(LT)
UTC-11</t>
    <phoneticPr fontId="1"/>
  </si>
  <si>
    <t>Estimated
Depature Time
(LT)
UTC-11</t>
    <phoneticPr fontId="1"/>
  </si>
  <si>
    <t>XCTD</t>
    <phoneticPr fontId="1"/>
  </si>
  <si>
    <t>N</t>
  </si>
  <si>
    <t>W</t>
    <phoneticPr fontId="1"/>
  </si>
  <si>
    <t>Bering Strait</t>
    <phoneticPr fontId="1"/>
  </si>
  <si>
    <t>N</t>
    <phoneticPr fontId="1"/>
  </si>
  <si>
    <t>XCTD-53</t>
    <phoneticPr fontId="1"/>
  </si>
  <si>
    <t>XCTD-54</t>
    <phoneticPr fontId="1"/>
  </si>
  <si>
    <t>XCTD-55</t>
    <phoneticPr fontId="1"/>
  </si>
  <si>
    <t>XCTD-56</t>
    <phoneticPr fontId="1"/>
  </si>
  <si>
    <t>XCTD-57</t>
    <phoneticPr fontId="1"/>
  </si>
  <si>
    <t>XCTD-58</t>
    <phoneticPr fontId="1"/>
  </si>
  <si>
    <t>XCTD-59</t>
    <phoneticPr fontId="1"/>
  </si>
  <si>
    <t>XCTD-60</t>
    <phoneticPr fontId="1"/>
  </si>
  <si>
    <t>XCTD-61</t>
    <phoneticPr fontId="1"/>
  </si>
  <si>
    <t>XCTD-62</t>
    <phoneticPr fontId="1"/>
  </si>
  <si>
    <t>XCTD-63</t>
    <phoneticPr fontId="1"/>
  </si>
  <si>
    <t>JST</t>
    <phoneticPr fontId="1"/>
  </si>
  <si>
    <t>Dutch Harbor</t>
    <phoneticPr fontId="1"/>
  </si>
  <si>
    <t>W</t>
    <phoneticPr fontId="1"/>
  </si>
  <si>
    <t>Components of Stn. Time (h)</t>
    <phoneticPr fontId="1"/>
  </si>
  <si>
    <t>Stn.
Time
(hr)</t>
    <phoneticPr fontId="1"/>
  </si>
  <si>
    <t>Transit
Time
(hr)</t>
    <phoneticPr fontId="1"/>
  </si>
  <si>
    <t>CTD
Station
No.</t>
    <phoneticPr fontId="1"/>
  </si>
  <si>
    <t>add.
Information</t>
    <phoneticPr fontId="1"/>
  </si>
  <si>
    <t>CTD w/Water sampling</t>
    <phoneticPr fontId="1"/>
  </si>
  <si>
    <t>CTD</t>
    <phoneticPr fontId="1"/>
  </si>
  <si>
    <t>Lat
Deg</t>
    <phoneticPr fontId="1"/>
  </si>
  <si>
    <t>Lat
Min</t>
    <phoneticPr fontId="1"/>
  </si>
  <si>
    <t>Lon
Deg</t>
    <phoneticPr fontId="1"/>
  </si>
  <si>
    <t>Lon
Min</t>
    <phoneticPr fontId="1"/>
  </si>
  <si>
    <t>Lat
(N)</t>
    <phoneticPr fontId="1"/>
  </si>
  <si>
    <t>Lon
(E)</t>
    <phoneticPr fontId="1"/>
  </si>
  <si>
    <t>Speed
(kt)</t>
    <phoneticPr fontId="1"/>
  </si>
  <si>
    <t>0.3+(K__*2)/1.0/60/60+0.83*(36*20/60/60)</t>
    <phoneticPr fontId="1"/>
  </si>
  <si>
    <t>0.3+(K__*2)/1.0/60/60</t>
    <phoneticPr fontId="1"/>
  </si>
  <si>
    <t>Samp.
Dep.
(m)</t>
    <phoneticPr fontId="1"/>
  </si>
  <si>
    <t>Bot.
Dep.
(m)</t>
    <phoneticPr fontId="1"/>
  </si>
  <si>
    <t xml:space="preserve"> Dist.
(nm)</t>
    <phoneticPr fontId="1"/>
  </si>
  <si>
    <t>Planned FX Sta</t>
    <phoneticPr fontId="1"/>
  </si>
  <si>
    <t>N</t>
    <phoneticPr fontId="1"/>
  </si>
  <si>
    <t>W</t>
    <phoneticPr fontId="1"/>
  </si>
  <si>
    <t>XCTD-53</t>
    <phoneticPr fontId="1"/>
  </si>
  <si>
    <t>XCTD-54</t>
    <phoneticPr fontId="1"/>
  </si>
  <si>
    <t>XCTD-55</t>
    <phoneticPr fontId="1"/>
  </si>
  <si>
    <t>XCTD-56</t>
    <phoneticPr fontId="1"/>
  </si>
  <si>
    <t>XCTD-57</t>
    <phoneticPr fontId="1"/>
  </si>
  <si>
    <t>XCTD-58</t>
    <phoneticPr fontId="1"/>
  </si>
  <si>
    <t>XCTD-59</t>
    <phoneticPr fontId="1"/>
  </si>
  <si>
    <t>XCTD-60</t>
    <phoneticPr fontId="1"/>
  </si>
  <si>
    <t>XCTD-61</t>
    <phoneticPr fontId="1"/>
  </si>
  <si>
    <t>XCTD-62</t>
    <phoneticPr fontId="1"/>
  </si>
  <si>
    <t>XCTD-63</t>
    <phoneticPr fontId="1"/>
  </si>
  <si>
    <t>XCTD-64</t>
    <phoneticPr fontId="1"/>
  </si>
  <si>
    <t>XCTD-65</t>
    <phoneticPr fontId="1"/>
  </si>
  <si>
    <t>XCTD-66</t>
    <phoneticPr fontId="1"/>
  </si>
  <si>
    <t>Turbo       MAP</t>
    <phoneticPr fontId="1"/>
  </si>
  <si>
    <t>Multiple Core</t>
    <phoneticPr fontId="1"/>
  </si>
  <si>
    <t>XCTD</t>
    <phoneticPr fontId="1"/>
  </si>
  <si>
    <t>SVP</t>
    <phoneticPr fontId="1"/>
  </si>
  <si>
    <t>Activity</t>
    <phoneticPr fontId="1"/>
  </si>
  <si>
    <t>N</t>
    <phoneticPr fontId="1"/>
  </si>
  <si>
    <t>W</t>
    <phoneticPr fontId="1"/>
  </si>
  <si>
    <t>Cape Mochican</t>
    <phoneticPr fontId="1"/>
  </si>
  <si>
    <t>N</t>
    <phoneticPr fontId="1"/>
  </si>
  <si>
    <t>W</t>
    <phoneticPr fontId="1"/>
  </si>
  <si>
    <t>Cape Romanzof</t>
    <phoneticPr fontId="1"/>
  </si>
  <si>
    <t>WP5</t>
    <phoneticPr fontId="1"/>
  </si>
  <si>
    <t>N</t>
    <phoneticPr fontId="1"/>
  </si>
  <si>
    <t>W</t>
    <phoneticPr fontId="1"/>
  </si>
  <si>
    <t>King Island</t>
    <phoneticPr fontId="1"/>
  </si>
  <si>
    <t>Prince of Wales</t>
    <phoneticPr fontId="1"/>
  </si>
  <si>
    <t>N</t>
    <phoneticPr fontId="1"/>
  </si>
  <si>
    <t>W</t>
    <phoneticPr fontId="1"/>
  </si>
  <si>
    <t>N</t>
    <phoneticPr fontId="1"/>
  </si>
  <si>
    <t>W</t>
    <phoneticPr fontId="1"/>
  </si>
  <si>
    <t>Fixed Point</t>
    <phoneticPr fontId="1"/>
  </si>
  <si>
    <t>Fixed Point</t>
    <phoneticPr fontId="1"/>
  </si>
  <si>
    <t>WP</t>
    <phoneticPr fontId="1"/>
  </si>
  <si>
    <t>WP</t>
    <phoneticPr fontId="1"/>
  </si>
  <si>
    <t>WP</t>
    <phoneticPr fontId="1"/>
  </si>
  <si>
    <t>WP</t>
    <phoneticPr fontId="1"/>
  </si>
  <si>
    <t>Off Barrow</t>
    <phoneticPr fontId="1"/>
  </si>
  <si>
    <t>sta. 004</t>
    <phoneticPr fontId="1"/>
  </si>
  <si>
    <t>N</t>
    <phoneticPr fontId="1"/>
  </si>
  <si>
    <t>W</t>
    <phoneticPr fontId="1"/>
  </si>
  <si>
    <t>sta. 005</t>
    <phoneticPr fontId="1"/>
  </si>
  <si>
    <t>sta. 006</t>
    <phoneticPr fontId="1"/>
  </si>
  <si>
    <t>sta. 008</t>
    <phoneticPr fontId="1"/>
  </si>
  <si>
    <t xml:space="preserve"> </t>
    <phoneticPr fontId="1"/>
  </si>
  <si>
    <t>W</t>
    <phoneticPr fontId="1"/>
  </si>
  <si>
    <t>N</t>
    <phoneticPr fontId="1"/>
  </si>
  <si>
    <r>
      <t>MR14-05 Cruise plan,</t>
    </r>
    <r>
      <rPr>
        <b/>
        <i/>
        <sz val="24"/>
        <color rgb="FFFF0000"/>
        <rFont val="Times New Roman"/>
      </rPr>
      <t xml:space="preserve"> </t>
    </r>
    <r>
      <rPr>
        <b/>
        <i/>
        <sz val="24"/>
        <color rgb="FFFF0000"/>
        <rFont val="ＭＳ Ｐゴシック"/>
        <charset val="128"/>
      </rPr>
      <t>19:</t>
    </r>
    <r>
      <rPr>
        <b/>
        <i/>
        <sz val="24"/>
        <color rgb="FFFF0000"/>
        <rFont val="Times New Roman"/>
      </rPr>
      <t>00LST (UCT-11) on 4 Sep.</t>
    </r>
    <phoneticPr fontId="1"/>
  </si>
  <si>
    <t>XCTD 01</t>
    <phoneticPr fontId="1"/>
  </si>
  <si>
    <t>XCTD 02</t>
    <phoneticPr fontId="1"/>
  </si>
  <si>
    <t>XCTD 03</t>
    <phoneticPr fontId="1"/>
  </si>
  <si>
    <t>XCTD 04</t>
    <phoneticPr fontId="1"/>
  </si>
  <si>
    <t>SVP, XCTD 05</t>
    <phoneticPr fontId="1"/>
  </si>
  <si>
    <t>XCTD 06</t>
    <phoneticPr fontId="1"/>
  </si>
  <si>
    <t>XCTD 07</t>
  </si>
  <si>
    <t>XCTD 08</t>
  </si>
  <si>
    <t>XCTD 09</t>
  </si>
  <si>
    <t>XCTD 10</t>
  </si>
  <si>
    <t>XCTD 11</t>
  </si>
  <si>
    <t>XCTD 12</t>
    <phoneticPr fontId="1"/>
  </si>
  <si>
    <t>XCTD 13</t>
    <phoneticPr fontId="1"/>
  </si>
  <si>
    <t>XCTD 14</t>
    <phoneticPr fontId="1"/>
  </si>
  <si>
    <t>XCTD 15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</si>
</sst>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0.000"/>
    <numFmt numFmtId="177" formatCode="dd\-mmm\ \ \ hh:mm"/>
    <numFmt numFmtId="178" formatCode="0.0_ "/>
    <numFmt numFmtId="179" formatCode="0.000_ "/>
    <numFmt numFmtId="180" formatCode="0.00_);[Red]\(0.00\)"/>
    <numFmt numFmtId="181" formatCode="0.0_);[Red]\(0.0\)"/>
    <numFmt numFmtId="182" formatCode="0.000_);[Red]\(0.000\)"/>
    <numFmt numFmtId="183" formatCode="&quot;sta. &quot;00#"/>
  </numFmts>
  <fonts count="3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sz val="24"/>
      <name val="Times New Roman"/>
      <family val="1"/>
    </font>
    <font>
      <sz val="16"/>
      <name val="Times New Roman"/>
      <family val="1"/>
    </font>
    <font>
      <b/>
      <i/>
      <sz val="16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u/>
      <sz val="22"/>
      <name val="Times New Roman"/>
      <family val="1"/>
    </font>
    <font>
      <b/>
      <sz val="11"/>
      <name val="Times New Roman"/>
      <family val="1"/>
    </font>
    <font>
      <i/>
      <sz val="14"/>
      <name val="Times New Roman"/>
      <family val="1"/>
    </font>
    <font>
      <i/>
      <sz val="14"/>
      <color indexed="10"/>
      <name val="Times New Roman"/>
      <family val="1"/>
    </font>
    <font>
      <b/>
      <i/>
      <sz val="14"/>
      <name val="Times New Roman"/>
      <family val="1"/>
    </font>
    <font>
      <b/>
      <i/>
      <sz val="14"/>
      <color indexed="10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i/>
      <sz val="18"/>
      <name val="Times New Roman"/>
      <family val="1"/>
    </font>
    <font>
      <sz val="24"/>
      <color indexed="9"/>
      <name val="Times New Roman"/>
      <family val="1"/>
    </font>
    <font>
      <sz val="16"/>
      <name val="Arial"/>
      <family val="2"/>
    </font>
    <font>
      <sz val="14"/>
      <color indexed="10"/>
      <name val="Arial Black"/>
      <family val="2"/>
    </font>
    <font>
      <sz val="14"/>
      <name val="Times New Roman"/>
      <family val="1"/>
    </font>
    <font>
      <i/>
      <sz val="14"/>
      <color indexed="8"/>
      <name val="Times New Roman"/>
      <family val="1"/>
    </font>
    <font>
      <i/>
      <sz val="14"/>
      <color indexed="12"/>
      <name val="Times New Roman"/>
      <family val="1"/>
    </font>
    <font>
      <sz val="14"/>
      <color indexed="12"/>
      <name val="Arial Black"/>
      <family val="2"/>
    </font>
    <font>
      <i/>
      <sz val="16"/>
      <name val="Times New Roman"/>
      <family val="1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i/>
      <sz val="24"/>
      <color rgb="FFFF0000"/>
      <name val="Times New Roman"/>
    </font>
    <font>
      <b/>
      <i/>
      <sz val="24"/>
      <color rgb="FFFF0000"/>
      <name val="ＭＳ Ｐゴシック"/>
      <charset val="128"/>
    </font>
    <font>
      <i/>
      <sz val="14"/>
      <color rgb="FFFF0000"/>
      <name val="Times New Roman"/>
    </font>
    <font>
      <i/>
      <sz val="14"/>
      <color theme="1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7">
    <xf numFmtId="0" fontId="0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25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180" fontId="3" fillId="0" borderId="0" xfId="0" applyNumberFormat="1" applyFont="1"/>
    <xf numFmtId="180" fontId="3" fillId="0" borderId="0" xfId="0" applyNumberFormat="1" applyFont="1" applyAlignment="1">
      <alignment horizontal="center"/>
    </xf>
    <xf numFmtId="179" fontId="3" fillId="0" borderId="0" xfId="0" applyNumberFormat="1" applyFont="1" applyAlignment="1">
      <alignment vertical="center"/>
    </xf>
    <xf numFmtId="0" fontId="3" fillId="0" borderId="0" xfId="0" applyFont="1" applyFill="1" applyAlignment="1">
      <alignment horizontal="center"/>
    </xf>
    <xf numFmtId="181" fontId="3" fillId="0" borderId="0" xfId="0" applyNumberFormat="1" applyFont="1"/>
    <xf numFmtId="0" fontId="5" fillId="0" borderId="0" xfId="0" applyFont="1"/>
    <xf numFmtId="0" fontId="6" fillId="0" borderId="0" xfId="0" applyFont="1" applyFill="1" applyAlignment="1">
      <alignment horizontal="right"/>
    </xf>
    <xf numFmtId="178" fontId="3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Fill="1" applyAlignment="1">
      <alignment horizontal="right"/>
    </xf>
    <xf numFmtId="0" fontId="3" fillId="0" borderId="6" xfId="0" applyFont="1" applyBorder="1" applyAlignment="1">
      <alignment horizontal="center" vertical="center" wrapText="1"/>
    </xf>
    <xf numFmtId="180" fontId="3" fillId="0" borderId="7" xfId="0" applyNumberFormat="1" applyFont="1" applyBorder="1" applyAlignment="1">
      <alignment horizontal="center" vertical="center" wrapText="1"/>
    </xf>
    <xf numFmtId="180" fontId="3" fillId="0" borderId="8" xfId="0" applyNumberFormat="1" applyFont="1" applyBorder="1" applyAlignment="1">
      <alignment horizontal="center" vertical="center" wrapText="1"/>
    </xf>
    <xf numFmtId="179" fontId="3" fillId="0" borderId="9" xfId="0" applyNumberFormat="1" applyFont="1" applyBorder="1" applyAlignment="1">
      <alignment horizontal="center" vertical="center" wrapText="1"/>
    </xf>
    <xf numFmtId="179" fontId="3" fillId="0" borderId="10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176" fontId="3" fillId="0" borderId="10" xfId="0" applyNumberFormat="1" applyFont="1" applyBorder="1" applyAlignment="1">
      <alignment horizontal="center" vertical="center" wrapText="1"/>
    </xf>
    <xf numFmtId="181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78" fontId="3" fillId="0" borderId="12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78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2" borderId="4" xfId="0" applyFont="1" applyFill="1" applyBorder="1" applyAlignment="1">
      <alignment vertical="center"/>
    </xf>
    <xf numFmtId="180" fontId="10" fillId="2" borderId="1" xfId="0" applyNumberFormat="1" applyFont="1" applyFill="1" applyBorder="1" applyAlignment="1">
      <alignment vertical="center"/>
    </xf>
    <xf numFmtId="182" fontId="10" fillId="2" borderId="2" xfId="0" applyNumberFormat="1" applyFont="1" applyFill="1" applyBorder="1" applyAlignment="1">
      <alignment horizontal="center" vertical="center"/>
    </xf>
    <xf numFmtId="179" fontId="10" fillId="2" borderId="5" xfId="0" applyNumberFormat="1" applyFont="1" applyFill="1" applyBorder="1" applyAlignment="1">
      <alignment vertical="center"/>
    </xf>
    <xf numFmtId="179" fontId="10" fillId="2" borderId="2" xfId="0" applyNumberFormat="1" applyFont="1" applyFill="1" applyBorder="1" applyAlignment="1">
      <alignment vertical="center"/>
    </xf>
    <xf numFmtId="0" fontId="10" fillId="2" borderId="2" xfId="0" quotePrefix="1" applyFont="1" applyFill="1" applyBorder="1" applyAlignment="1">
      <alignment horizontal="right" vertical="center"/>
    </xf>
    <xf numFmtId="178" fontId="10" fillId="2" borderId="1" xfId="0" applyNumberFormat="1" applyFont="1" applyFill="1" applyBorder="1" applyAlignment="1">
      <alignment vertical="center"/>
    </xf>
    <xf numFmtId="183" fontId="10" fillId="2" borderId="5" xfId="0" applyNumberFormat="1" applyFont="1" applyFill="1" applyBorder="1" applyAlignment="1">
      <alignment horizontal="center" vertical="center"/>
    </xf>
    <xf numFmtId="183" fontId="10" fillId="2" borderId="1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vertical="center"/>
    </xf>
    <xf numFmtId="182" fontId="3" fillId="0" borderId="0" xfId="0" applyNumberFormat="1" applyFont="1" applyFill="1" applyBorder="1" applyAlignment="1">
      <alignment horizontal="center" vertical="center"/>
    </xf>
    <xf numFmtId="179" fontId="3" fillId="0" borderId="0" xfId="0" applyNumberFormat="1" applyFont="1" applyFill="1" applyBorder="1" applyAlignment="1">
      <alignment vertical="center"/>
    </xf>
    <xf numFmtId="178" fontId="10" fillId="0" borderId="1" xfId="0" applyNumberFormat="1" applyFont="1" applyFill="1" applyBorder="1" applyAlignment="1">
      <alignment vertical="center"/>
    </xf>
    <xf numFmtId="183" fontId="12" fillId="3" borderId="5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vertical="center"/>
    </xf>
    <xf numFmtId="180" fontId="12" fillId="3" borderId="1" xfId="0" applyNumberFormat="1" applyFont="1" applyFill="1" applyBorder="1" applyAlignment="1">
      <alignment vertical="center"/>
    </xf>
    <xf numFmtId="182" fontId="12" fillId="3" borderId="2" xfId="0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vertical="center"/>
    </xf>
    <xf numFmtId="179" fontId="12" fillId="3" borderId="5" xfId="0" applyNumberFormat="1" applyFont="1" applyFill="1" applyBorder="1" applyAlignment="1">
      <alignment vertical="center"/>
    </xf>
    <xf numFmtId="179" fontId="12" fillId="3" borderId="2" xfId="0" applyNumberFormat="1" applyFont="1" applyFill="1" applyBorder="1" applyAlignment="1">
      <alignment vertical="center"/>
    </xf>
    <xf numFmtId="0" fontId="12" fillId="3" borderId="2" xfId="0" quotePrefix="1" applyFont="1" applyFill="1" applyBorder="1" applyAlignment="1">
      <alignment horizontal="right" vertical="center"/>
    </xf>
    <xf numFmtId="180" fontId="12" fillId="3" borderId="3" xfId="0" applyNumberFormat="1" applyFont="1" applyFill="1" applyBorder="1" applyAlignment="1">
      <alignment vertical="center"/>
    </xf>
    <xf numFmtId="178" fontId="12" fillId="3" borderId="1" xfId="0" applyNumberFormat="1" applyFont="1" applyFill="1" applyBorder="1" applyAlignment="1">
      <alignment vertical="center"/>
    </xf>
    <xf numFmtId="177" fontId="12" fillId="3" borderId="2" xfId="0" applyNumberFormat="1" applyFont="1" applyFill="1" applyBorder="1" applyAlignment="1">
      <alignment horizontal="center" vertical="center" wrapText="1"/>
    </xf>
    <xf numFmtId="0" fontId="12" fillId="3" borderId="0" xfId="0" applyFont="1" applyFill="1"/>
    <xf numFmtId="183" fontId="13" fillId="3" borderId="1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vertical="center"/>
    </xf>
    <xf numFmtId="180" fontId="10" fillId="3" borderId="1" xfId="0" applyNumberFormat="1" applyFont="1" applyFill="1" applyBorder="1" applyAlignment="1">
      <alignment vertical="center"/>
    </xf>
    <xf numFmtId="182" fontId="10" fillId="3" borderId="2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vertical="center"/>
    </xf>
    <xf numFmtId="179" fontId="10" fillId="3" borderId="5" xfId="0" applyNumberFormat="1" applyFont="1" applyFill="1" applyBorder="1" applyAlignment="1">
      <alignment vertical="center"/>
    </xf>
    <xf numFmtId="179" fontId="10" fillId="3" borderId="2" xfId="0" applyNumberFormat="1" applyFont="1" applyFill="1" applyBorder="1" applyAlignment="1">
      <alignment vertical="center"/>
    </xf>
    <xf numFmtId="0" fontId="10" fillId="3" borderId="2" xfId="0" quotePrefix="1" applyFont="1" applyFill="1" applyBorder="1" applyAlignment="1">
      <alignment horizontal="right" vertical="center"/>
    </xf>
    <xf numFmtId="180" fontId="10" fillId="3" borderId="3" xfId="0" applyNumberFormat="1" applyFont="1" applyFill="1" applyBorder="1" applyAlignment="1">
      <alignment vertical="center"/>
    </xf>
    <xf numFmtId="178" fontId="10" fillId="3" borderId="1" xfId="0" applyNumberFormat="1" applyFont="1" applyFill="1" applyBorder="1" applyAlignment="1">
      <alignment vertical="center"/>
    </xf>
    <xf numFmtId="178" fontId="10" fillId="3" borderId="2" xfId="0" applyNumberFormat="1" applyFont="1" applyFill="1" applyBorder="1" applyAlignment="1">
      <alignment vertical="center"/>
    </xf>
    <xf numFmtId="177" fontId="10" fillId="3" borderId="2" xfId="0" applyNumberFormat="1" applyFont="1" applyFill="1" applyBorder="1" applyAlignment="1">
      <alignment horizontal="center" vertical="center" wrapText="1"/>
    </xf>
    <xf numFmtId="177" fontId="4" fillId="3" borderId="13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/>
    </xf>
    <xf numFmtId="180" fontId="10" fillId="0" borderId="1" xfId="0" applyNumberFormat="1" applyFont="1" applyFill="1" applyBorder="1" applyAlignment="1">
      <alignment vertical="center"/>
    </xf>
    <xf numFmtId="182" fontId="10" fillId="0" borderId="2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179" fontId="10" fillId="0" borderId="5" xfId="0" applyNumberFormat="1" applyFont="1" applyFill="1" applyBorder="1" applyAlignment="1">
      <alignment vertical="center"/>
    </xf>
    <xf numFmtId="179" fontId="10" fillId="0" borderId="2" xfId="0" applyNumberFormat="1" applyFont="1" applyFill="1" applyBorder="1" applyAlignment="1">
      <alignment vertical="center"/>
    </xf>
    <xf numFmtId="0" fontId="10" fillId="0" borderId="2" xfId="0" quotePrefix="1" applyFont="1" applyFill="1" applyBorder="1" applyAlignment="1">
      <alignment horizontal="right" vertical="center"/>
    </xf>
    <xf numFmtId="180" fontId="10" fillId="0" borderId="3" xfId="0" applyNumberFormat="1" applyFont="1" applyFill="1" applyBorder="1" applyAlignment="1">
      <alignment vertical="center"/>
    </xf>
    <xf numFmtId="178" fontId="10" fillId="0" borderId="2" xfId="0" applyNumberFormat="1" applyFont="1" applyFill="1" applyBorder="1" applyAlignment="1">
      <alignment vertical="center"/>
    </xf>
    <xf numFmtId="177" fontId="10" fillId="0" borderId="2" xfId="0" applyNumberFormat="1" applyFont="1" applyFill="1" applyBorder="1" applyAlignment="1">
      <alignment horizontal="center" vertical="center" wrapText="1"/>
    </xf>
    <xf numFmtId="183" fontId="10" fillId="4" borderId="5" xfId="0" applyNumberFormat="1" applyFont="1" applyFill="1" applyBorder="1" applyAlignment="1">
      <alignment horizontal="center" vertical="center"/>
    </xf>
    <xf numFmtId="183" fontId="10" fillId="4" borderId="1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vertical="center"/>
    </xf>
    <xf numFmtId="180" fontId="10" fillId="4" borderId="1" xfId="0" applyNumberFormat="1" applyFont="1" applyFill="1" applyBorder="1" applyAlignment="1">
      <alignment vertical="center"/>
    </xf>
    <xf numFmtId="182" fontId="10" fillId="4" borderId="2" xfId="0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vertical="center"/>
    </xf>
    <xf numFmtId="179" fontId="10" fillId="4" borderId="5" xfId="0" applyNumberFormat="1" applyFont="1" applyFill="1" applyBorder="1" applyAlignment="1">
      <alignment vertical="center"/>
    </xf>
    <xf numFmtId="179" fontId="10" fillId="4" borderId="2" xfId="0" applyNumberFormat="1" applyFont="1" applyFill="1" applyBorder="1" applyAlignment="1">
      <alignment vertical="center"/>
    </xf>
    <xf numFmtId="0" fontId="10" fillId="4" borderId="2" xfId="0" quotePrefix="1" applyFont="1" applyFill="1" applyBorder="1" applyAlignment="1">
      <alignment horizontal="right" vertical="center"/>
    </xf>
    <xf numFmtId="178" fontId="10" fillId="4" borderId="1" xfId="0" applyNumberFormat="1" applyFont="1" applyFill="1" applyBorder="1" applyAlignment="1">
      <alignment vertical="center"/>
    </xf>
    <xf numFmtId="178" fontId="10" fillId="4" borderId="2" xfId="0" applyNumberFormat="1" applyFont="1" applyFill="1" applyBorder="1" applyAlignment="1">
      <alignment vertical="center"/>
    </xf>
    <xf numFmtId="177" fontId="10" fillId="4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0" fillId="4" borderId="0" xfId="0" applyFont="1" applyFill="1"/>
    <xf numFmtId="0" fontId="12" fillId="0" borderId="3" xfId="0" applyFont="1" applyFill="1" applyBorder="1" applyAlignment="1">
      <alignment vertical="center"/>
    </xf>
    <xf numFmtId="180" fontId="12" fillId="0" borderId="1" xfId="0" applyNumberFormat="1" applyFont="1" applyFill="1" applyBorder="1" applyAlignment="1">
      <alignment vertical="center"/>
    </xf>
    <xf numFmtId="182" fontId="12" fillId="0" borderId="2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/>
    </xf>
    <xf numFmtId="0" fontId="9" fillId="3" borderId="0" xfId="0" applyFont="1" applyFill="1"/>
    <xf numFmtId="0" fontId="14" fillId="3" borderId="24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180" fontId="3" fillId="0" borderId="27" xfId="0" applyNumberFormat="1" applyFont="1" applyBorder="1" applyAlignment="1">
      <alignment horizontal="center" vertical="center" wrapText="1"/>
    </xf>
    <xf numFmtId="180" fontId="3" fillId="0" borderId="28" xfId="0" applyNumberFormat="1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179" fontId="3" fillId="0" borderId="0" xfId="0" applyNumberFormat="1" applyFont="1" applyBorder="1" applyAlignment="1">
      <alignment horizontal="center" vertical="center" wrapText="1"/>
    </xf>
    <xf numFmtId="179" fontId="3" fillId="0" borderId="30" xfId="0" applyNumberFormat="1" applyFont="1" applyBorder="1" applyAlignment="1">
      <alignment horizontal="center" vertical="center" wrapText="1"/>
    </xf>
    <xf numFmtId="176" fontId="3" fillId="0" borderId="29" xfId="0" applyNumberFormat="1" applyFont="1" applyBorder="1" applyAlignment="1">
      <alignment horizontal="center" vertical="center" wrapText="1"/>
    </xf>
    <xf numFmtId="176" fontId="3" fillId="0" borderId="30" xfId="0" applyNumberFormat="1" applyFont="1" applyBorder="1" applyAlignment="1">
      <alignment horizontal="center" vertical="center" wrapText="1"/>
    </xf>
    <xf numFmtId="181" fontId="3" fillId="0" borderId="26" xfId="0" applyNumberFormat="1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178" fontId="3" fillId="0" borderId="31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0" borderId="28" xfId="0" applyNumberFormat="1" applyFont="1" applyFill="1" applyBorder="1" applyAlignment="1">
      <alignment horizontal="center" vertical="center" wrapText="1"/>
    </xf>
    <xf numFmtId="0" fontId="17" fillId="5" borderId="22" xfId="0" applyFont="1" applyFill="1" applyBorder="1" applyAlignment="1"/>
    <xf numFmtId="0" fontId="15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183" fontId="10" fillId="0" borderId="1" xfId="0" applyNumberFormat="1" applyFont="1" applyFill="1" applyBorder="1" applyAlignment="1">
      <alignment horizontal="center" vertical="center"/>
    </xf>
    <xf numFmtId="0" fontId="10" fillId="6" borderId="0" xfId="0" applyFont="1" applyFill="1"/>
    <xf numFmtId="2" fontId="3" fillId="0" borderId="0" xfId="0" applyNumberFormat="1" applyFont="1"/>
    <xf numFmtId="178" fontId="12" fillId="3" borderId="2" xfId="0" applyNumberFormat="1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177" fontId="21" fillId="4" borderId="3" xfId="0" applyNumberFormat="1" applyFont="1" applyFill="1" applyBorder="1" applyAlignment="1">
      <alignment horizontal="center" vertical="center" wrapText="1"/>
    </xf>
    <xf numFmtId="177" fontId="21" fillId="0" borderId="3" xfId="0" applyNumberFormat="1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180" fontId="10" fillId="4" borderId="3" xfId="0" applyNumberFormat="1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180" fontId="12" fillId="4" borderId="1" xfId="0" applyNumberFormat="1" applyFont="1" applyFill="1" applyBorder="1" applyAlignment="1">
      <alignment vertical="center"/>
    </xf>
    <xf numFmtId="182" fontId="12" fillId="4" borderId="2" xfId="0" applyNumberFormat="1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vertical="center"/>
    </xf>
    <xf numFmtId="183" fontId="12" fillId="4" borderId="1" xfId="0" applyNumberFormat="1" applyFont="1" applyFill="1" applyBorder="1" applyAlignment="1">
      <alignment horizontal="center" vertical="center"/>
    </xf>
    <xf numFmtId="183" fontId="22" fillId="0" borderId="1" xfId="0" applyNumberFormat="1" applyFont="1" applyFill="1" applyBorder="1" applyAlignment="1">
      <alignment horizontal="center" vertical="center"/>
    </xf>
    <xf numFmtId="178" fontId="23" fillId="0" borderId="1" xfId="0" applyNumberFormat="1" applyFont="1" applyFill="1" applyBorder="1" applyAlignment="1">
      <alignment vertical="center"/>
    </xf>
    <xf numFmtId="183" fontId="10" fillId="0" borderId="5" xfId="0" applyNumberFormat="1" applyFont="1" applyFill="1" applyBorder="1" applyAlignment="1">
      <alignment horizontal="center" vertical="center"/>
    </xf>
    <xf numFmtId="183" fontId="10" fillId="0" borderId="5" xfId="0" applyNumberFormat="1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vertical="center"/>
    </xf>
    <xf numFmtId="183" fontId="10" fillId="7" borderId="5" xfId="0" applyNumberFormat="1" applyFont="1" applyFill="1" applyBorder="1" applyAlignment="1">
      <alignment horizontal="center" vertical="center"/>
    </xf>
    <xf numFmtId="183" fontId="10" fillId="7" borderId="1" xfId="0" applyNumberFormat="1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vertical="center"/>
    </xf>
    <xf numFmtId="180" fontId="10" fillId="7" borderId="1" xfId="0" applyNumberFormat="1" applyFont="1" applyFill="1" applyBorder="1" applyAlignment="1">
      <alignment vertical="center"/>
    </xf>
    <xf numFmtId="182" fontId="10" fillId="7" borderId="2" xfId="0" applyNumberFormat="1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vertical="center"/>
    </xf>
    <xf numFmtId="179" fontId="10" fillId="7" borderId="5" xfId="0" applyNumberFormat="1" applyFont="1" applyFill="1" applyBorder="1" applyAlignment="1">
      <alignment vertical="center"/>
    </xf>
    <xf numFmtId="179" fontId="10" fillId="7" borderId="2" xfId="0" applyNumberFormat="1" applyFont="1" applyFill="1" applyBorder="1" applyAlignment="1">
      <alignment vertical="center"/>
    </xf>
    <xf numFmtId="0" fontId="23" fillId="7" borderId="4" xfId="0" applyFont="1" applyFill="1" applyBorder="1" applyAlignment="1">
      <alignment vertical="center"/>
    </xf>
    <xf numFmtId="0" fontId="10" fillId="7" borderId="2" xfId="0" quotePrefix="1" applyFont="1" applyFill="1" applyBorder="1" applyAlignment="1">
      <alignment horizontal="right" vertical="center"/>
    </xf>
    <xf numFmtId="180" fontId="10" fillId="7" borderId="3" xfId="0" applyNumberFormat="1" applyFont="1" applyFill="1" applyBorder="1" applyAlignment="1">
      <alignment vertical="center"/>
    </xf>
    <xf numFmtId="178" fontId="10" fillId="7" borderId="1" xfId="0" applyNumberFormat="1" applyFont="1" applyFill="1" applyBorder="1" applyAlignment="1">
      <alignment vertical="center"/>
    </xf>
    <xf numFmtId="178" fontId="10" fillId="7" borderId="2" xfId="0" applyNumberFormat="1" applyFont="1" applyFill="1" applyBorder="1" applyAlignment="1">
      <alignment vertical="center"/>
    </xf>
    <xf numFmtId="177" fontId="21" fillId="7" borderId="3" xfId="0" applyNumberFormat="1" applyFont="1" applyFill="1" applyBorder="1" applyAlignment="1">
      <alignment horizontal="center" vertical="center" wrapText="1"/>
    </xf>
    <xf numFmtId="177" fontId="10" fillId="7" borderId="2" xfId="0" applyNumberFormat="1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0" fontId="10" fillId="7" borderId="0" xfId="0" applyFont="1" applyFill="1"/>
    <xf numFmtId="0" fontId="23" fillId="4" borderId="4" xfId="0" applyFont="1" applyFill="1" applyBorder="1" applyAlignment="1">
      <alignment vertical="center"/>
    </xf>
    <xf numFmtId="183" fontId="10" fillId="0" borderId="5" xfId="0" applyNumberFormat="1" applyFont="1" applyFill="1" applyBorder="1" applyAlignment="1">
      <alignment horizontal="center" vertical="center"/>
    </xf>
    <xf numFmtId="183" fontId="10" fillId="0" borderId="5" xfId="0" applyNumberFormat="1" applyFont="1" applyFill="1" applyBorder="1" applyAlignment="1">
      <alignment horizontal="center" vertical="center"/>
    </xf>
    <xf numFmtId="183" fontId="10" fillId="8" borderId="5" xfId="0" applyNumberFormat="1" applyFont="1" applyFill="1" applyBorder="1" applyAlignment="1">
      <alignment horizontal="center" vertical="center"/>
    </xf>
    <xf numFmtId="183" fontId="10" fillId="8" borderId="1" xfId="0" applyNumberFormat="1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vertical="center"/>
    </xf>
    <xf numFmtId="180" fontId="10" fillId="8" borderId="1" xfId="0" applyNumberFormat="1" applyFont="1" applyFill="1" applyBorder="1" applyAlignment="1">
      <alignment vertical="center"/>
    </xf>
    <xf numFmtId="182" fontId="10" fillId="8" borderId="2" xfId="0" applyNumberFormat="1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vertical="center"/>
    </xf>
    <xf numFmtId="179" fontId="10" fillId="8" borderId="5" xfId="0" applyNumberFormat="1" applyFont="1" applyFill="1" applyBorder="1" applyAlignment="1">
      <alignment vertical="center"/>
    </xf>
    <xf numFmtId="179" fontId="10" fillId="8" borderId="2" xfId="0" applyNumberFormat="1" applyFont="1" applyFill="1" applyBorder="1" applyAlignment="1">
      <alignment vertical="center"/>
    </xf>
    <xf numFmtId="0" fontId="10" fillId="8" borderId="2" xfId="0" quotePrefix="1" applyFont="1" applyFill="1" applyBorder="1" applyAlignment="1">
      <alignment horizontal="right" vertical="center"/>
    </xf>
    <xf numFmtId="180" fontId="10" fillId="8" borderId="3" xfId="0" applyNumberFormat="1" applyFont="1" applyFill="1" applyBorder="1" applyAlignment="1">
      <alignment vertical="center"/>
    </xf>
    <xf numFmtId="178" fontId="10" fillId="8" borderId="1" xfId="0" applyNumberFormat="1" applyFont="1" applyFill="1" applyBorder="1" applyAlignment="1">
      <alignment vertical="center"/>
    </xf>
    <xf numFmtId="178" fontId="10" fillId="8" borderId="2" xfId="0" applyNumberFormat="1" applyFont="1" applyFill="1" applyBorder="1" applyAlignment="1">
      <alignment vertical="center"/>
    </xf>
    <xf numFmtId="177" fontId="21" fillId="8" borderId="3" xfId="0" applyNumberFormat="1" applyFont="1" applyFill="1" applyBorder="1" applyAlignment="1">
      <alignment horizontal="center" vertical="center" wrapText="1"/>
    </xf>
    <xf numFmtId="177" fontId="10" fillId="8" borderId="2" xfId="0" applyNumberFormat="1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0" fontId="10" fillId="8" borderId="0" xfId="0" applyFont="1" applyFill="1"/>
    <xf numFmtId="183" fontId="10" fillId="9" borderId="5" xfId="0" applyNumberFormat="1" applyFont="1" applyFill="1" applyBorder="1" applyAlignment="1">
      <alignment horizontal="center" vertical="center"/>
    </xf>
    <xf numFmtId="183" fontId="11" fillId="9" borderId="1" xfId="0" applyNumberFormat="1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vertical="center"/>
    </xf>
    <xf numFmtId="180" fontId="10" fillId="9" borderId="1" xfId="0" applyNumberFormat="1" applyFont="1" applyFill="1" applyBorder="1" applyAlignment="1">
      <alignment vertical="center"/>
    </xf>
    <xf numFmtId="182" fontId="10" fillId="9" borderId="2" xfId="0" applyNumberFormat="1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vertical="center"/>
    </xf>
    <xf numFmtId="179" fontId="10" fillId="9" borderId="5" xfId="0" applyNumberFormat="1" applyFont="1" applyFill="1" applyBorder="1" applyAlignment="1">
      <alignment vertical="center"/>
    </xf>
    <xf numFmtId="179" fontId="10" fillId="9" borderId="2" xfId="0" applyNumberFormat="1" applyFont="1" applyFill="1" applyBorder="1" applyAlignment="1">
      <alignment vertical="center"/>
    </xf>
    <xf numFmtId="0" fontId="10" fillId="9" borderId="2" xfId="0" quotePrefix="1" applyFont="1" applyFill="1" applyBorder="1" applyAlignment="1">
      <alignment horizontal="right" vertical="center"/>
    </xf>
    <xf numFmtId="180" fontId="19" fillId="9" borderId="3" xfId="0" applyNumberFormat="1" applyFont="1" applyFill="1" applyBorder="1" applyAlignment="1">
      <alignment vertical="center"/>
    </xf>
    <xf numFmtId="178" fontId="10" fillId="9" borderId="1" xfId="0" applyNumberFormat="1" applyFont="1" applyFill="1" applyBorder="1" applyAlignment="1">
      <alignment vertical="center"/>
    </xf>
    <xf numFmtId="178" fontId="10" fillId="9" borderId="2" xfId="0" applyNumberFormat="1" applyFont="1" applyFill="1" applyBorder="1" applyAlignment="1">
      <alignment vertical="center"/>
    </xf>
    <xf numFmtId="177" fontId="21" fillId="9" borderId="3" xfId="0" applyNumberFormat="1" applyFont="1" applyFill="1" applyBorder="1" applyAlignment="1">
      <alignment horizontal="center" vertical="center" wrapText="1"/>
    </xf>
    <xf numFmtId="177" fontId="10" fillId="9" borderId="2" xfId="0" applyNumberFormat="1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/>
    </xf>
    <xf numFmtId="0" fontId="10" fillId="9" borderId="0" xfId="0" applyFont="1" applyFill="1"/>
    <xf numFmtId="183" fontId="21" fillId="0" borderId="1" xfId="0" applyNumberFormat="1" applyFont="1" applyFill="1" applyBorder="1" applyAlignment="1">
      <alignment horizontal="center" vertical="center"/>
    </xf>
    <xf numFmtId="183" fontId="21" fillId="4" borderId="1" xfId="0" applyNumberFormat="1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vertical="center"/>
    </xf>
    <xf numFmtId="180" fontId="10" fillId="3" borderId="14" xfId="0" applyNumberFormat="1" applyFont="1" applyFill="1" applyBorder="1" applyAlignment="1">
      <alignment vertical="center"/>
    </xf>
    <xf numFmtId="182" fontId="10" fillId="3" borderId="15" xfId="0" applyNumberFormat="1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vertical="center"/>
    </xf>
    <xf numFmtId="179" fontId="10" fillId="3" borderId="16" xfId="0" applyNumberFormat="1" applyFont="1" applyFill="1" applyBorder="1" applyAlignment="1">
      <alignment vertical="center"/>
    </xf>
    <xf numFmtId="179" fontId="10" fillId="3" borderId="15" xfId="0" applyNumberFormat="1" applyFont="1" applyFill="1" applyBorder="1" applyAlignment="1">
      <alignment vertical="center"/>
    </xf>
    <xf numFmtId="0" fontId="20" fillId="3" borderId="13" xfId="0" applyFont="1" applyFill="1" applyBorder="1" applyAlignment="1">
      <alignment vertical="center"/>
    </xf>
    <xf numFmtId="0" fontId="20" fillId="3" borderId="15" xfId="0" quotePrefix="1" applyFont="1" applyFill="1" applyBorder="1" applyAlignment="1">
      <alignment horizontal="right" vertical="center"/>
    </xf>
    <xf numFmtId="180" fontId="10" fillId="3" borderId="17" xfId="0" applyNumberFormat="1" applyFont="1" applyFill="1" applyBorder="1" applyAlignment="1">
      <alignment vertical="center"/>
    </xf>
    <xf numFmtId="178" fontId="10" fillId="3" borderId="14" xfId="0" applyNumberFormat="1" applyFont="1" applyFill="1" applyBorder="1" applyAlignment="1">
      <alignment vertical="center"/>
    </xf>
    <xf numFmtId="178" fontId="10" fillId="3" borderId="15" xfId="0" applyNumberFormat="1" applyFont="1" applyFill="1" applyBorder="1" applyAlignment="1">
      <alignment vertical="center"/>
    </xf>
    <xf numFmtId="177" fontId="24" fillId="3" borderId="13" xfId="0" applyNumberFormat="1" applyFont="1" applyFill="1" applyBorder="1" applyAlignment="1">
      <alignment horizontal="center" vertical="center" wrapText="1"/>
    </xf>
    <xf numFmtId="177" fontId="3" fillId="3" borderId="15" xfId="0" applyNumberFormat="1" applyFont="1" applyFill="1" applyBorder="1" applyAlignment="1">
      <alignment horizontal="center" vertical="center" wrapText="1"/>
    </xf>
    <xf numFmtId="183" fontId="10" fillId="0" borderId="5" xfId="0" applyNumberFormat="1" applyFont="1" applyFill="1" applyBorder="1" applyAlignment="1">
      <alignment horizontal="center" vertical="center"/>
    </xf>
    <xf numFmtId="183" fontId="10" fillId="0" borderId="5" xfId="0" applyNumberFormat="1" applyFont="1" applyFill="1" applyBorder="1" applyAlignment="1">
      <alignment horizontal="center" vertical="center"/>
    </xf>
    <xf numFmtId="183" fontId="10" fillId="0" borderId="5" xfId="0" applyNumberFormat="1" applyFont="1" applyFill="1" applyBorder="1" applyAlignment="1">
      <alignment horizontal="center" vertical="center"/>
    </xf>
    <xf numFmtId="183" fontId="11" fillId="0" borderId="1" xfId="0" applyNumberFormat="1" applyFont="1" applyFill="1" applyBorder="1" applyAlignment="1">
      <alignment horizontal="center" vertical="center"/>
    </xf>
    <xf numFmtId="180" fontId="19" fillId="0" borderId="3" xfId="0" applyNumberFormat="1" applyFont="1" applyFill="1" applyBorder="1" applyAlignment="1">
      <alignment vertical="center"/>
    </xf>
    <xf numFmtId="183" fontId="10" fillId="0" borderId="5" xfId="0" applyNumberFormat="1" applyFont="1" applyFill="1" applyBorder="1" applyAlignment="1">
      <alignment horizontal="center" vertical="center"/>
    </xf>
    <xf numFmtId="177" fontId="10" fillId="0" borderId="3" xfId="0" applyNumberFormat="1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vertical="center"/>
    </xf>
    <xf numFmtId="177" fontId="10" fillId="3" borderId="3" xfId="0" applyNumberFormat="1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/>
    </xf>
    <xf numFmtId="183" fontId="10" fillId="0" borderId="5" xfId="0" applyNumberFormat="1" applyFont="1" applyFill="1" applyBorder="1" applyAlignment="1">
      <alignment horizontal="center" vertical="center"/>
    </xf>
    <xf numFmtId="183" fontId="10" fillId="3" borderId="5" xfId="0" applyNumberFormat="1" applyFont="1" applyFill="1" applyBorder="1" applyAlignment="1">
      <alignment horizontal="center" vertical="center"/>
    </xf>
    <xf numFmtId="183" fontId="29" fillId="2" borderId="1" xfId="0" applyNumberFormat="1" applyFont="1" applyFill="1" applyBorder="1" applyAlignment="1">
      <alignment horizontal="center" vertical="center"/>
    </xf>
    <xf numFmtId="183" fontId="29" fillId="0" borderId="5" xfId="0" applyNumberFormat="1" applyFont="1" applyFill="1" applyBorder="1" applyAlignment="1">
      <alignment horizontal="center" vertical="center"/>
    </xf>
    <xf numFmtId="183" fontId="10" fillId="3" borderId="1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183" fontId="10" fillId="0" borderId="5" xfId="0" applyNumberFormat="1" applyFont="1" applyFill="1" applyBorder="1" applyAlignment="1">
      <alignment horizontal="center" vertical="center"/>
    </xf>
    <xf numFmtId="183" fontId="30" fillId="2" borderId="1" xfId="0" applyNumberFormat="1" applyFont="1" applyFill="1" applyBorder="1" applyAlignment="1">
      <alignment horizontal="center" vertical="center"/>
    </xf>
    <xf numFmtId="183" fontId="10" fillId="0" borderId="5" xfId="0" applyNumberFormat="1" applyFont="1" applyFill="1" applyBorder="1" applyAlignment="1">
      <alignment horizontal="center" vertical="center"/>
    </xf>
    <xf numFmtId="183" fontId="10" fillId="3" borderId="5" xfId="0" applyNumberFormat="1" applyFont="1" applyFill="1" applyBorder="1" applyAlignment="1">
      <alignment horizontal="center" vertical="center"/>
    </xf>
    <xf numFmtId="183" fontId="10" fillId="0" borderId="5" xfId="0" applyNumberFormat="1" applyFont="1" applyFill="1" applyBorder="1" applyAlignment="1">
      <alignment horizontal="center" vertical="center"/>
    </xf>
    <xf numFmtId="177" fontId="30" fillId="3" borderId="2" xfId="0" applyNumberFormat="1" applyFont="1" applyFill="1" applyBorder="1" applyAlignment="1">
      <alignment horizontal="center" vertical="center" wrapText="1"/>
    </xf>
    <xf numFmtId="177" fontId="10" fillId="10" borderId="3" xfId="0" applyNumberFormat="1" applyFont="1" applyFill="1" applyBorder="1" applyAlignment="1">
      <alignment horizontal="center" vertical="center" wrapText="1"/>
    </xf>
    <xf numFmtId="183" fontId="10" fillId="0" borderId="5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right" vertical="center" wrapText="1"/>
    </xf>
    <xf numFmtId="0" fontId="18" fillId="0" borderId="32" xfId="0" applyFont="1" applyFill="1" applyBorder="1" applyAlignment="1">
      <alignment horizontal="right" vertical="center" wrapText="1"/>
    </xf>
    <xf numFmtId="183" fontId="10" fillId="3" borderId="33" xfId="0" applyNumberFormat="1" applyFont="1" applyFill="1" applyBorder="1" applyAlignment="1">
      <alignment horizontal="center" vertical="center"/>
    </xf>
    <xf numFmtId="183" fontId="10" fillId="3" borderId="34" xfId="0" applyNumberFormat="1" applyFont="1" applyFill="1" applyBorder="1" applyAlignment="1">
      <alignment horizontal="center" vertical="center"/>
    </xf>
    <xf numFmtId="183" fontId="10" fillId="3" borderId="16" xfId="0" applyNumberFormat="1" applyFont="1" applyFill="1" applyBorder="1" applyAlignment="1">
      <alignment horizontal="center" vertical="center"/>
    </xf>
    <xf numFmtId="183" fontId="10" fillId="3" borderId="17" xfId="0" applyNumberFormat="1" applyFont="1" applyFill="1" applyBorder="1" applyAlignment="1">
      <alignment horizontal="center" vertical="center"/>
    </xf>
    <xf numFmtId="183" fontId="12" fillId="3" borderId="5" xfId="0" applyNumberFormat="1" applyFont="1" applyFill="1" applyBorder="1" applyAlignment="1">
      <alignment horizontal="center" vertical="center"/>
    </xf>
    <xf numFmtId="183" fontId="12" fillId="3" borderId="3" xfId="0" applyNumberFormat="1" applyFont="1" applyFill="1" applyBorder="1" applyAlignment="1">
      <alignment horizontal="center" vertical="center"/>
    </xf>
    <xf numFmtId="183" fontId="10" fillId="0" borderId="5" xfId="0" applyNumberFormat="1" applyFont="1" applyFill="1" applyBorder="1" applyAlignment="1">
      <alignment horizontal="center" vertical="center"/>
    </xf>
    <xf numFmtId="183" fontId="10" fillId="0" borderId="3" xfId="0" applyNumberFormat="1" applyFont="1" applyFill="1" applyBorder="1" applyAlignment="1">
      <alignment horizontal="center" vertical="center"/>
    </xf>
    <xf numFmtId="183" fontId="10" fillId="3" borderId="5" xfId="0" applyNumberFormat="1" applyFont="1" applyFill="1" applyBorder="1" applyAlignment="1">
      <alignment horizontal="center" vertical="center"/>
    </xf>
    <xf numFmtId="183" fontId="10" fillId="3" borderId="3" xfId="0" applyNumberFormat="1" applyFont="1" applyFill="1" applyBorder="1" applyAlignment="1">
      <alignment horizontal="center" vertical="center"/>
    </xf>
  </cellXfs>
  <cellStyles count="7">
    <cellStyle name="ハイパーリンク" xfId="1" builtinId="8" hidden="1"/>
    <cellStyle name="ハイパーリンク" xfId="3" builtinId="8" hidden="1"/>
    <cellStyle name="ハイパーリンク" xfId="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</cellStyles>
  <dxfs count="0"/>
  <tableStyles count="0" defaultTableStyle="TableStyleMedium9" defaultPivotStyle="PivotStyleMedium4"/>
  <colors>
    <mruColors>
      <color rgb="FF0000FF"/>
      <color rgb="FFFFCC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222"/>
  <sheetViews>
    <sheetView tabSelected="1" zoomScale="75" zoomScaleNormal="75" zoomScalePageLayoutView="75" workbookViewId="0">
      <pane xSplit="18" ySplit="3" topLeftCell="S4" activePane="bottomRight" state="frozenSplit"/>
      <selection pane="topRight" activeCell="S1" sqref="S1"/>
      <selection pane="bottomLeft" activeCell="A4" sqref="A4"/>
      <selection pane="bottomRight" activeCell="F20" sqref="F20"/>
    </sheetView>
  </sheetViews>
  <sheetFormatPr baseColWidth="12" defaultColWidth="9" defaultRowHeight="18" x14ac:dyDescent="0"/>
  <cols>
    <col min="1" max="1" width="13.6640625" style="9" customWidth="1"/>
    <col min="2" max="2" width="19.5" style="9" customWidth="1"/>
    <col min="3" max="3" width="6" style="2" customWidth="1"/>
    <col min="4" max="4" width="8.5" style="3" customWidth="1"/>
    <col min="5" max="5" width="3.6640625" style="4" customWidth="1"/>
    <col min="6" max="6" width="6" style="2" customWidth="1"/>
    <col min="7" max="7" width="8.33203125" style="3" customWidth="1"/>
    <col min="8" max="8" width="3.6640625" style="4" customWidth="1"/>
    <col min="9" max="10" width="11" style="5" customWidth="1"/>
    <col min="11" max="11" width="8.5" style="2" customWidth="1"/>
    <col min="12" max="12" width="8.33203125" style="2" customWidth="1"/>
    <col min="13" max="13" width="11" style="7" customWidth="1"/>
    <col min="14" max="14" width="10.83203125" style="2" customWidth="1"/>
    <col min="15" max="15" width="10.83203125" style="10" customWidth="1"/>
    <col min="16" max="16" width="10.83203125" style="2" customWidth="1"/>
    <col min="17" max="18" width="22.33203125" style="6" customWidth="1"/>
    <col min="19" max="23" width="10.83203125" style="8" customWidth="1"/>
    <col min="24" max="24" width="10.83203125" style="6" customWidth="1"/>
    <col min="25" max="16384" width="9" style="8"/>
  </cols>
  <sheetData>
    <row r="1" spans="1:24" ht="36" customHeight="1" thickBot="1">
      <c r="A1" s="1" t="s">
        <v>116</v>
      </c>
      <c r="S1" s="121" t="s">
        <v>84</v>
      </c>
      <c r="T1" s="121"/>
      <c r="U1" s="121"/>
      <c r="V1" s="121"/>
      <c r="W1" s="121"/>
      <c r="X1" s="121"/>
    </row>
    <row r="2" spans="1:24" s="11" customFormat="1" ht="104" customHeight="1" thickBot="1">
      <c r="A2" s="28" t="s">
        <v>47</v>
      </c>
      <c r="B2" s="28" t="s">
        <v>48</v>
      </c>
      <c r="C2" s="13" t="s">
        <v>51</v>
      </c>
      <c r="D2" s="14" t="s">
        <v>52</v>
      </c>
      <c r="E2" s="15"/>
      <c r="F2" s="13" t="s">
        <v>53</v>
      </c>
      <c r="G2" s="14" t="s">
        <v>54</v>
      </c>
      <c r="H2" s="15"/>
      <c r="I2" s="16" t="s">
        <v>55</v>
      </c>
      <c r="J2" s="17" t="s">
        <v>56</v>
      </c>
      <c r="K2" s="18" t="s">
        <v>60</v>
      </c>
      <c r="L2" s="19" t="s">
        <v>61</v>
      </c>
      <c r="M2" s="20" t="s">
        <v>45</v>
      </c>
      <c r="N2" s="21" t="s">
        <v>62</v>
      </c>
      <c r="O2" s="22" t="s">
        <v>57</v>
      </c>
      <c r="P2" s="23" t="s">
        <v>46</v>
      </c>
      <c r="Q2" s="24" t="s">
        <v>23</v>
      </c>
      <c r="R2" s="25" t="s">
        <v>24</v>
      </c>
      <c r="S2" s="132" t="s">
        <v>49</v>
      </c>
      <c r="T2" s="132" t="s">
        <v>50</v>
      </c>
      <c r="U2" s="132" t="s">
        <v>80</v>
      </c>
      <c r="V2" s="132" t="s">
        <v>81</v>
      </c>
      <c r="W2" s="132" t="s">
        <v>82</v>
      </c>
      <c r="X2" s="132" t="s">
        <v>83</v>
      </c>
    </row>
    <row r="3" spans="1:24" s="11" customFormat="1" ht="28.25" customHeight="1">
      <c r="A3" s="128"/>
      <c r="B3" s="129"/>
      <c r="C3" s="108"/>
      <c r="D3" s="109"/>
      <c r="E3" s="110"/>
      <c r="F3" s="111"/>
      <c r="G3" s="109"/>
      <c r="H3" s="110"/>
      <c r="I3" s="112"/>
      <c r="J3" s="113"/>
      <c r="K3" s="114"/>
      <c r="L3" s="115"/>
      <c r="M3" s="116"/>
      <c r="N3" s="117"/>
      <c r="O3" s="118"/>
      <c r="P3" s="119"/>
      <c r="Q3" s="238" t="s">
        <v>44</v>
      </c>
      <c r="R3" s="239"/>
      <c r="S3" s="120" t="s">
        <v>58</v>
      </c>
      <c r="T3" s="120" t="s">
        <v>59</v>
      </c>
      <c r="U3" s="120">
        <v>1</v>
      </c>
      <c r="V3" s="120">
        <v>0.5</v>
      </c>
      <c r="W3" s="120">
        <v>0</v>
      </c>
      <c r="X3" s="120">
        <v>0.25</v>
      </c>
    </row>
    <row r="4" spans="1:24" s="29" customFormat="1" ht="25.25" customHeight="1">
      <c r="A4" s="240" t="s">
        <v>42</v>
      </c>
      <c r="B4" s="241"/>
      <c r="C4" s="58">
        <v>53</v>
      </c>
      <c r="D4" s="59">
        <v>54.12</v>
      </c>
      <c r="E4" s="60" t="s">
        <v>26</v>
      </c>
      <c r="F4" s="61">
        <v>166</v>
      </c>
      <c r="G4" s="59">
        <v>31.7</v>
      </c>
      <c r="H4" s="60" t="s">
        <v>43</v>
      </c>
      <c r="I4" s="62">
        <f t="shared" ref="I4:I18" si="0">C4+(D4/60)</f>
        <v>53.902000000000001</v>
      </c>
      <c r="J4" s="63">
        <f t="shared" ref="J4:J10" si="1">360-F4-(G4/60)</f>
        <v>193.47166666666666</v>
      </c>
      <c r="K4" s="61"/>
      <c r="L4" s="64"/>
      <c r="M4" s="65">
        <v>0</v>
      </c>
      <c r="N4" s="66">
        <v>0</v>
      </c>
      <c r="O4" s="66">
        <v>0</v>
      </c>
      <c r="P4" s="67">
        <v>0</v>
      </c>
      <c r="Q4" s="68">
        <v>41517.291666666664</v>
      </c>
      <c r="R4" s="68">
        <f>Q4+M4/24</f>
        <v>41517.291666666664</v>
      </c>
      <c r="S4" s="72"/>
      <c r="T4" s="72"/>
      <c r="U4" s="72"/>
      <c r="V4" s="72"/>
      <c r="W4" s="72"/>
      <c r="X4" s="72"/>
    </row>
    <row r="5" spans="1:24" s="29" customFormat="1" ht="25.25" customHeight="1">
      <c r="A5" s="248" t="s">
        <v>87</v>
      </c>
      <c r="B5" s="249"/>
      <c r="C5" s="58">
        <v>60</v>
      </c>
      <c r="D5" s="59">
        <v>12</v>
      </c>
      <c r="E5" s="60" t="s">
        <v>85</v>
      </c>
      <c r="F5" s="61">
        <v>168</v>
      </c>
      <c r="G5" s="59">
        <v>0</v>
      </c>
      <c r="H5" s="60" t="s">
        <v>86</v>
      </c>
      <c r="I5" s="62">
        <f t="shared" si="0"/>
        <v>60.2</v>
      </c>
      <c r="J5" s="63">
        <f t="shared" si="1"/>
        <v>192</v>
      </c>
      <c r="K5" s="220"/>
      <c r="L5" s="64"/>
      <c r="M5" s="65">
        <f t="shared" ref="M5" si="2">(S5*(0.3+(K5*2)/1/60/60+0.83*(36*20/60/60)))+(T5*(0.3+(K5*2)/1/60/60))+U5+V5*0.5</f>
        <v>0</v>
      </c>
      <c r="N5" s="66">
        <f t="shared" ref="N5:N20" si="3">60*SQRT((I5-I4)^2+(COS(0.5*(I5+I4)*PI()/180)*(J5-J4))^2)</f>
        <v>380.91962582622841</v>
      </c>
      <c r="O5" s="66">
        <v>12.3</v>
      </c>
      <c r="P5" s="67">
        <f t="shared" ref="P5:P38" si="4">N5/O5</f>
        <v>30.969075270425073</v>
      </c>
      <c r="Q5" s="221">
        <f>R4+P5/24</f>
        <v>41518.582044802934</v>
      </c>
      <c r="R5" s="68">
        <f t="shared" ref="R5:R38" si="5">Q5+M5/24</f>
        <v>41518.582044802934</v>
      </c>
      <c r="S5" s="222"/>
      <c r="T5" s="222"/>
      <c r="U5" s="222"/>
      <c r="V5" s="222"/>
      <c r="W5" s="222"/>
      <c r="X5" s="222"/>
    </row>
    <row r="6" spans="1:24" s="29" customFormat="1" ht="25.25" customHeight="1">
      <c r="A6" s="248" t="s">
        <v>90</v>
      </c>
      <c r="B6" s="249"/>
      <c r="C6" s="58">
        <v>61</v>
      </c>
      <c r="D6" s="59">
        <v>47</v>
      </c>
      <c r="E6" s="60" t="s">
        <v>88</v>
      </c>
      <c r="F6" s="61">
        <v>167</v>
      </c>
      <c r="G6" s="59">
        <v>22</v>
      </c>
      <c r="H6" s="60" t="s">
        <v>89</v>
      </c>
      <c r="I6" s="62">
        <f t="shared" si="0"/>
        <v>61.783333333333331</v>
      </c>
      <c r="J6" s="63">
        <f t="shared" si="1"/>
        <v>192.63333333333333</v>
      </c>
      <c r="K6" s="220"/>
      <c r="L6" s="64"/>
      <c r="M6" s="65">
        <f>(S6*(0.3+(K6*2)/1/60/60+0.83*(36*20/60/60)))+(T6*(0.3+(K6*2)/1/60/60))+U6+V6*0.5+X6*0.25</f>
        <v>0</v>
      </c>
      <c r="N6" s="66">
        <f t="shared" si="3"/>
        <v>96.770741526354229</v>
      </c>
      <c r="O6" s="66">
        <v>12.3</v>
      </c>
      <c r="P6" s="67">
        <f t="shared" si="4"/>
        <v>7.8675399614922137</v>
      </c>
      <c r="Q6" s="221">
        <f t="shared" ref="Q6:Q20" si="6">R5+P6/24</f>
        <v>41518.909858967992</v>
      </c>
      <c r="R6" s="68">
        <f t="shared" si="5"/>
        <v>41518.909858967992</v>
      </c>
      <c r="S6" s="222"/>
      <c r="T6" s="222"/>
      <c r="U6" s="222"/>
      <c r="V6" s="222"/>
      <c r="W6" s="222"/>
      <c r="X6" s="222"/>
    </row>
    <row r="7" spans="1:24" s="29" customFormat="1" ht="25.25" customHeight="1">
      <c r="A7" s="248" t="s">
        <v>91</v>
      </c>
      <c r="B7" s="249"/>
      <c r="C7" s="58">
        <v>62</v>
      </c>
      <c r="D7" s="59">
        <v>52</v>
      </c>
      <c r="E7" s="60" t="s">
        <v>92</v>
      </c>
      <c r="F7" s="61">
        <v>167</v>
      </c>
      <c r="G7" s="59">
        <v>2</v>
      </c>
      <c r="H7" s="60" t="s">
        <v>93</v>
      </c>
      <c r="I7" s="62">
        <f t="shared" si="0"/>
        <v>62.866666666666667</v>
      </c>
      <c r="J7" s="63">
        <f t="shared" si="1"/>
        <v>192.96666666666667</v>
      </c>
      <c r="K7" s="220"/>
      <c r="L7" s="64"/>
      <c r="M7" s="65">
        <f t="shared" ref="M7:M38" si="7">(S7*(0.3+(K7*2)/1/60/60+0.83*(36*20/60/60)))+(T7*(0.3+(K7*2)/1/60/60))+U7+V7*0.5+X7*0.25</f>
        <v>0</v>
      </c>
      <c r="N7" s="66">
        <f t="shared" si="3"/>
        <v>65.660396205423325</v>
      </c>
      <c r="O7" s="66">
        <v>12.3</v>
      </c>
      <c r="P7" s="67">
        <f t="shared" si="4"/>
        <v>5.3382435939368555</v>
      </c>
      <c r="Q7" s="221">
        <f t="shared" si="6"/>
        <v>41519.132285784406</v>
      </c>
      <c r="R7" s="68">
        <f t="shared" si="5"/>
        <v>41519.132285784406</v>
      </c>
      <c r="S7" s="222"/>
      <c r="T7" s="222"/>
      <c r="U7" s="222"/>
      <c r="V7" s="222"/>
      <c r="W7" s="222"/>
      <c r="X7" s="222"/>
    </row>
    <row r="8" spans="1:24" s="29" customFormat="1" ht="25.25" customHeight="1">
      <c r="A8" s="248" t="s">
        <v>94</v>
      </c>
      <c r="B8" s="249"/>
      <c r="C8" s="58">
        <v>64</v>
      </c>
      <c r="D8" s="59">
        <v>58</v>
      </c>
      <c r="E8" s="60" t="s">
        <v>92</v>
      </c>
      <c r="F8" s="61">
        <v>168</v>
      </c>
      <c r="G8" s="59">
        <v>41</v>
      </c>
      <c r="H8" s="60" t="s">
        <v>89</v>
      </c>
      <c r="I8" s="62">
        <f t="shared" si="0"/>
        <v>64.966666666666669</v>
      </c>
      <c r="J8" s="63">
        <f t="shared" si="1"/>
        <v>191.31666666666666</v>
      </c>
      <c r="K8" s="220"/>
      <c r="L8" s="64"/>
      <c r="M8" s="65">
        <f t="shared" si="7"/>
        <v>0</v>
      </c>
      <c r="N8" s="66">
        <f t="shared" si="3"/>
        <v>133.30677688604055</v>
      </c>
      <c r="O8" s="66">
        <v>12.3</v>
      </c>
      <c r="P8" s="67">
        <f t="shared" si="4"/>
        <v>10.8379493403285</v>
      </c>
      <c r="Q8" s="221">
        <f t="shared" si="6"/>
        <v>41519.583867006921</v>
      </c>
      <c r="R8" s="68">
        <f t="shared" si="5"/>
        <v>41519.583867006921</v>
      </c>
      <c r="S8" s="222"/>
      <c r="T8" s="222"/>
      <c r="U8" s="222"/>
      <c r="V8" s="222"/>
      <c r="W8" s="222"/>
      <c r="X8" s="222"/>
    </row>
    <row r="9" spans="1:24" s="29" customFormat="1" ht="25.25" customHeight="1">
      <c r="A9" s="248" t="s">
        <v>95</v>
      </c>
      <c r="B9" s="249"/>
      <c r="C9" s="58">
        <v>65</v>
      </c>
      <c r="D9" s="59">
        <v>38.200000000000003</v>
      </c>
      <c r="E9" s="60" t="s">
        <v>88</v>
      </c>
      <c r="F9" s="61">
        <v>168</v>
      </c>
      <c r="G9" s="59">
        <v>28</v>
      </c>
      <c r="H9" s="60" t="s">
        <v>89</v>
      </c>
      <c r="I9" s="62">
        <f t="shared" si="0"/>
        <v>65.63666666666667</v>
      </c>
      <c r="J9" s="63">
        <f t="shared" si="1"/>
        <v>191.53333333333333</v>
      </c>
      <c r="K9" s="220"/>
      <c r="L9" s="64"/>
      <c r="M9" s="65">
        <f t="shared" si="7"/>
        <v>0</v>
      </c>
      <c r="N9" s="66">
        <f t="shared" si="3"/>
        <v>40.565328128196093</v>
      </c>
      <c r="O9" s="66">
        <v>12.3</v>
      </c>
      <c r="P9" s="67">
        <f t="shared" si="4"/>
        <v>3.2979941567639099</v>
      </c>
      <c r="Q9" s="221">
        <f t="shared" si="6"/>
        <v>41519.721283430117</v>
      </c>
      <c r="R9" s="68">
        <f t="shared" si="5"/>
        <v>41519.721283430117</v>
      </c>
      <c r="S9" s="222"/>
      <c r="T9" s="222"/>
      <c r="U9" s="222"/>
      <c r="V9" s="222"/>
      <c r="W9" s="222"/>
      <c r="X9" s="222"/>
    </row>
    <row r="10" spans="1:24" s="29" customFormat="1" ht="25.5" customHeight="1">
      <c r="A10" s="244" t="s">
        <v>28</v>
      </c>
      <c r="B10" s="245"/>
      <c r="C10" s="58">
        <v>65</v>
      </c>
      <c r="D10" s="59">
        <v>38</v>
      </c>
      <c r="E10" s="60" t="s">
        <v>26</v>
      </c>
      <c r="F10" s="61">
        <v>168</v>
      </c>
      <c r="G10" s="59">
        <v>28</v>
      </c>
      <c r="H10" s="60" t="s">
        <v>27</v>
      </c>
      <c r="I10" s="62">
        <f t="shared" si="0"/>
        <v>65.63333333333334</v>
      </c>
      <c r="J10" s="63">
        <f t="shared" si="1"/>
        <v>191.53333333333333</v>
      </c>
      <c r="K10" s="220"/>
      <c r="L10" s="64"/>
      <c r="M10" s="65">
        <f t="shared" si="7"/>
        <v>0</v>
      </c>
      <c r="N10" s="66">
        <f t="shared" si="3"/>
        <v>0.1999999999998181</v>
      </c>
      <c r="O10" s="66">
        <v>12.3</v>
      </c>
      <c r="P10" s="67">
        <f t="shared" si="4"/>
        <v>1.6260162601611228E-2</v>
      </c>
      <c r="Q10" s="221">
        <f t="shared" si="6"/>
        <v>41519.721960936891</v>
      </c>
      <c r="R10" s="68">
        <f t="shared" si="5"/>
        <v>41519.721960936891</v>
      </c>
      <c r="S10" s="222"/>
      <c r="T10" s="222"/>
      <c r="U10" s="222"/>
      <c r="V10" s="222"/>
      <c r="W10" s="222"/>
      <c r="X10" s="222"/>
    </row>
    <row r="11" spans="1:24" s="29" customFormat="1" ht="25.25" customHeight="1">
      <c r="A11" s="224">
        <v>1</v>
      </c>
      <c r="B11" s="227"/>
      <c r="C11" s="58">
        <v>65</v>
      </c>
      <c r="D11" s="59">
        <v>46.33</v>
      </c>
      <c r="E11" s="60" t="s">
        <v>26</v>
      </c>
      <c r="F11" s="61">
        <v>168</v>
      </c>
      <c r="G11" s="59">
        <v>47.64</v>
      </c>
      <c r="H11" s="60" t="s">
        <v>27</v>
      </c>
      <c r="I11" s="62">
        <f t="shared" si="0"/>
        <v>65.772166666666664</v>
      </c>
      <c r="J11" s="63">
        <f t="shared" ref="J11:J16" si="8">360-F11-(G11/60)</f>
        <v>191.20599999999999</v>
      </c>
      <c r="K11" s="61">
        <f>L11-5</f>
        <v>45</v>
      </c>
      <c r="L11" s="64">
        <v>50</v>
      </c>
      <c r="M11" s="65">
        <f t="shared" si="7"/>
        <v>0.49099999999999999</v>
      </c>
      <c r="N11" s="66">
        <f t="shared" si="3"/>
        <v>11.605861993805737</v>
      </c>
      <c r="O11" s="66">
        <v>12.3</v>
      </c>
      <c r="P11" s="67">
        <f t="shared" si="4"/>
        <v>0.94356601575656396</v>
      </c>
      <c r="Q11" s="221">
        <f t="shared" si="6"/>
        <v>41519.76127618755</v>
      </c>
      <c r="R11" s="68">
        <v>41884.802083333336</v>
      </c>
      <c r="S11" s="228">
        <v>1</v>
      </c>
      <c r="T11" s="228"/>
      <c r="U11" s="228"/>
      <c r="V11" s="228"/>
      <c r="W11" s="228"/>
      <c r="X11" s="228"/>
    </row>
    <row r="12" spans="1:24" s="29" customFormat="1" ht="25.25" customHeight="1">
      <c r="A12" s="224">
        <v>2</v>
      </c>
      <c r="B12" s="227"/>
      <c r="C12" s="58">
        <v>67</v>
      </c>
      <c r="D12" s="59">
        <v>0</v>
      </c>
      <c r="E12" s="60" t="s">
        <v>26</v>
      </c>
      <c r="F12" s="61">
        <v>168</v>
      </c>
      <c r="G12" s="59">
        <v>50</v>
      </c>
      <c r="H12" s="60" t="s">
        <v>27</v>
      </c>
      <c r="I12" s="62">
        <f t="shared" si="0"/>
        <v>67</v>
      </c>
      <c r="J12" s="63">
        <f t="shared" si="8"/>
        <v>191.16666666666666</v>
      </c>
      <c r="K12" s="61">
        <f t="shared" ref="K12" si="9">L12-5</f>
        <v>45</v>
      </c>
      <c r="L12" s="64">
        <v>50</v>
      </c>
      <c r="M12" s="65">
        <f t="shared" si="7"/>
        <v>0.99099999999999999</v>
      </c>
      <c r="N12" s="66">
        <f t="shared" si="3"/>
        <v>73.676065208965682</v>
      </c>
      <c r="O12" s="66">
        <v>11.1</v>
      </c>
      <c r="P12" s="67">
        <f t="shared" si="4"/>
        <v>6.6374833521590704</v>
      </c>
      <c r="Q12" s="221">
        <f t="shared" si="6"/>
        <v>41885.078645139678</v>
      </c>
      <c r="R12" s="68">
        <v>41885.133333333331</v>
      </c>
      <c r="S12" s="228">
        <v>1</v>
      </c>
      <c r="T12" s="228"/>
      <c r="U12" s="228"/>
      <c r="V12" s="228">
        <v>1</v>
      </c>
      <c r="W12" s="229"/>
      <c r="X12" s="228"/>
    </row>
    <row r="13" spans="1:24" s="29" customFormat="1" ht="25.25" customHeight="1">
      <c r="A13" s="224">
        <v>3</v>
      </c>
      <c r="B13" s="227"/>
      <c r="C13" s="58">
        <v>68</v>
      </c>
      <c r="D13" s="59">
        <v>0</v>
      </c>
      <c r="E13" s="60" t="s">
        <v>26</v>
      </c>
      <c r="F13" s="61">
        <v>168</v>
      </c>
      <c r="G13" s="59">
        <v>50</v>
      </c>
      <c r="H13" s="60" t="s">
        <v>27</v>
      </c>
      <c r="I13" s="62">
        <f t="shared" si="0"/>
        <v>68</v>
      </c>
      <c r="J13" s="63">
        <f t="shared" si="8"/>
        <v>191.16666666666666</v>
      </c>
      <c r="K13" s="61">
        <v>45</v>
      </c>
      <c r="L13" s="64">
        <v>50</v>
      </c>
      <c r="M13" s="65">
        <f t="shared" si="7"/>
        <v>0.49099999999999999</v>
      </c>
      <c r="N13" s="66">
        <f t="shared" si="3"/>
        <v>60</v>
      </c>
      <c r="O13" s="66">
        <v>11</v>
      </c>
      <c r="P13" s="67">
        <f t="shared" si="4"/>
        <v>5.4545454545454541</v>
      </c>
      <c r="Q13" s="221">
        <f t="shared" si="6"/>
        <v>41885.360606060603</v>
      </c>
      <c r="R13" s="68">
        <v>41885.383333333331</v>
      </c>
      <c r="S13" s="228">
        <v>1</v>
      </c>
      <c r="T13" s="228"/>
      <c r="U13" s="228"/>
      <c r="V13" s="228"/>
      <c r="W13" s="229"/>
      <c r="X13" s="228"/>
    </row>
    <row r="14" spans="1:24" s="29" customFormat="1" ht="25.25" customHeight="1">
      <c r="A14" s="233" t="s">
        <v>102</v>
      </c>
      <c r="B14" s="227"/>
      <c r="C14" s="58">
        <v>68</v>
      </c>
      <c r="D14" s="59">
        <v>21</v>
      </c>
      <c r="E14" s="60" t="s">
        <v>26</v>
      </c>
      <c r="F14" s="61">
        <v>168</v>
      </c>
      <c r="G14" s="59">
        <v>50</v>
      </c>
      <c r="H14" s="60" t="s">
        <v>27</v>
      </c>
      <c r="I14" s="62">
        <f t="shared" si="0"/>
        <v>68.349999999999994</v>
      </c>
      <c r="J14" s="63">
        <f t="shared" si="8"/>
        <v>191.16666666666666</v>
      </c>
      <c r="K14" s="61">
        <f t="shared" ref="K14:K38" si="10">L14-5</f>
        <v>45</v>
      </c>
      <c r="L14" s="64">
        <v>50</v>
      </c>
      <c r="M14" s="65">
        <f t="shared" si="7"/>
        <v>0</v>
      </c>
      <c r="N14" s="66">
        <f t="shared" si="3"/>
        <v>20.999999999999659</v>
      </c>
      <c r="O14" s="66">
        <v>15</v>
      </c>
      <c r="P14" s="67">
        <f t="shared" si="4"/>
        <v>1.3999999999999773</v>
      </c>
      <c r="Q14" s="221">
        <f t="shared" si="6"/>
        <v>41885.441666666666</v>
      </c>
      <c r="R14" s="68">
        <f t="shared" si="5"/>
        <v>41885.441666666666</v>
      </c>
      <c r="S14" s="228"/>
      <c r="T14" s="228"/>
      <c r="U14" s="228"/>
      <c r="V14" s="228"/>
      <c r="W14" s="228"/>
      <c r="X14" s="228"/>
    </row>
    <row r="15" spans="1:24" s="29" customFormat="1" ht="25.25" customHeight="1">
      <c r="A15" s="233" t="s">
        <v>103</v>
      </c>
      <c r="B15" s="227"/>
      <c r="C15" s="58">
        <v>70</v>
      </c>
      <c r="D15" s="59">
        <v>39</v>
      </c>
      <c r="E15" s="60" t="s">
        <v>26</v>
      </c>
      <c r="F15" s="61">
        <v>162</v>
      </c>
      <c r="G15" s="59">
        <v>56</v>
      </c>
      <c r="H15" s="60" t="s">
        <v>27</v>
      </c>
      <c r="I15" s="62">
        <f t="shared" si="0"/>
        <v>70.650000000000006</v>
      </c>
      <c r="J15" s="63">
        <f t="shared" si="8"/>
        <v>197.06666666666666</v>
      </c>
      <c r="K15" s="61">
        <f t="shared" si="10"/>
        <v>45</v>
      </c>
      <c r="L15" s="64">
        <v>50</v>
      </c>
      <c r="M15" s="65">
        <f t="shared" si="7"/>
        <v>0</v>
      </c>
      <c r="N15" s="66">
        <f t="shared" si="3"/>
        <v>185.50850956870354</v>
      </c>
      <c r="O15" s="66">
        <v>15</v>
      </c>
      <c r="P15" s="67">
        <f t="shared" si="4"/>
        <v>12.367233971246902</v>
      </c>
      <c r="Q15" s="221">
        <f t="shared" si="6"/>
        <v>41885.956968082137</v>
      </c>
      <c r="R15" s="68">
        <f t="shared" si="5"/>
        <v>41885.956968082137</v>
      </c>
      <c r="S15" s="228"/>
      <c r="T15" s="228"/>
      <c r="U15" s="228"/>
      <c r="V15" s="228"/>
      <c r="W15" s="229"/>
      <c r="X15" s="228"/>
    </row>
    <row r="16" spans="1:24" s="29" customFormat="1" ht="25.25" customHeight="1">
      <c r="A16" s="233" t="s">
        <v>104</v>
      </c>
      <c r="B16" s="227"/>
      <c r="C16" s="58">
        <v>71</v>
      </c>
      <c r="D16" s="59">
        <v>19</v>
      </c>
      <c r="E16" s="60" t="s">
        <v>26</v>
      </c>
      <c r="F16" s="61">
        <v>157</v>
      </c>
      <c r="G16" s="59">
        <v>25</v>
      </c>
      <c r="H16" s="60" t="s">
        <v>27</v>
      </c>
      <c r="I16" s="62">
        <f t="shared" si="0"/>
        <v>71.316666666666663</v>
      </c>
      <c r="J16" s="63">
        <f t="shared" si="8"/>
        <v>202.58333333333334</v>
      </c>
      <c r="K16" s="61">
        <f t="shared" si="10"/>
        <v>45</v>
      </c>
      <c r="L16" s="64">
        <v>50</v>
      </c>
      <c r="M16" s="65">
        <f t="shared" si="7"/>
        <v>0</v>
      </c>
      <c r="N16" s="66">
        <f t="shared" si="3"/>
        <v>115.03262732530563</v>
      </c>
      <c r="O16" s="66">
        <v>15</v>
      </c>
      <c r="P16" s="67">
        <f t="shared" si="4"/>
        <v>7.6688418216870415</v>
      </c>
      <c r="Q16" s="221">
        <f t="shared" si="6"/>
        <v>41886.276503158042</v>
      </c>
      <c r="R16" s="68">
        <f t="shared" si="5"/>
        <v>41886.276503158042</v>
      </c>
      <c r="S16" s="228"/>
      <c r="T16" s="228"/>
      <c r="U16" s="228"/>
      <c r="V16" s="228"/>
      <c r="W16" s="229"/>
      <c r="X16" s="228"/>
    </row>
    <row r="17" spans="1:24" s="29" customFormat="1" ht="25.25" customHeight="1">
      <c r="A17" s="233" t="s">
        <v>105</v>
      </c>
      <c r="B17" s="227"/>
      <c r="C17" s="58">
        <v>71</v>
      </c>
      <c r="D17" s="59">
        <v>19</v>
      </c>
      <c r="E17" s="60" t="s">
        <v>26</v>
      </c>
      <c r="F17" s="61">
        <v>157</v>
      </c>
      <c r="G17" s="59">
        <v>0</v>
      </c>
      <c r="H17" s="60" t="s">
        <v>27</v>
      </c>
      <c r="I17" s="62">
        <f t="shared" si="0"/>
        <v>71.316666666666663</v>
      </c>
      <c r="J17" s="63">
        <f>360-F17-(G17/60)</f>
        <v>203</v>
      </c>
      <c r="K17" s="61">
        <f t="shared" si="10"/>
        <v>45</v>
      </c>
      <c r="L17" s="64">
        <v>50</v>
      </c>
      <c r="M17" s="65">
        <f t="shared" si="7"/>
        <v>0</v>
      </c>
      <c r="N17" s="66">
        <f t="shared" si="3"/>
        <v>8.0084361181036297</v>
      </c>
      <c r="O17" s="66">
        <v>15</v>
      </c>
      <c r="P17" s="67">
        <f t="shared" si="4"/>
        <v>0.53389574120690864</v>
      </c>
      <c r="Q17" s="221">
        <f t="shared" si="6"/>
        <v>41886.298748813926</v>
      </c>
      <c r="R17" s="68">
        <f t="shared" si="5"/>
        <v>41886.298748813926</v>
      </c>
      <c r="S17" s="228"/>
      <c r="T17" s="228"/>
      <c r="U17" s="228"/>
      <c r="V17" s="228"/>
      <c r="W17" s="229"/>
      <c r="X17" s="228"/>
    </row>
    <row r="18" spans="1:24" s="29" customFormat="1" ht="25.25" customHeight="1">
      <c r="A18" s="233" t="s">
        <v>106</v>
      </c>
      <c r="B18" s="227"/>
      <c r="C18" s="58">
        <v>71</v>
      </c>
      <c r="D18" s="59">
        <v>18</v>
      </c>
      <c r="E18" s="60" t="s">
        <v>26</v>
      </c>
      <c r="F18" s="61">
        <v>156</v>
      </c>
      <c r="G18" s="59">
        <v>52</v>
      </c>
      <c r="H18" s="60" t="s">
        <v>27</v>
      </c>
      <c r="I18" s="62">
        <f t="shared" si="0"/>
        <v>71.3</v>
      </c>
      <c r="J18" s="63">
        <f t="shared" ref="J18:J38" si="11">360-F18-(G18/60)</f>
        <v>203.13333333333333</v>
      </c>
      <c r="K18" s="61">
        <f t="shared" si="10"/>
        <v>45</v>
      </c>
      <c r="L18" s="64">
        <v>50</v>
      </c>
      <c r="M18" s="65">
        <f t="shared" si="7"/>
        <v>0</v>
      </c>
      <c r="N18" s="66">
        <f t="shared" si="3"/>
        <v>2.7519228745420392</v>
      </c>
      <c r="O18" s="66">
        <v>15</v>
      </c>
      <c r="P18" s="67">
        <f t="shared" si="4"/>
        <v>0.18346152496946927</v>
      </c>
      <c r="Q18" s="221">
        <f t="shared" si="6"/>
        <v>41886.306393044135</v>
      </c>
      <c r="R18" s="235">
        <v>41886.597222222219</v>
      </c>
      <c r="S18" s="228"/>
      <c r="T18" s="228"/>
      <c r="U18" s="228"/>
      <c r="V18" s="228"/>
      <c r="W18" s="229"/>
      <c r="X18" s="228"/>
    </row>
    <row r="19" spans="1:24" s="29" customFormat="1" ht="25.25" customHeight="1">
      <c r="A19" s="218" t="s">
        <v>107</v>
      </c>
      <c r="B19" s="38"/>
      <c r="C19" s="39">
        <v>73</v>
      </c>
      <c r="D19" s="31">
        <v>20</v>
      </c>
      <c r="E19" s="32" t="s">
        <v>26</v>
      </c>
      <c r="F19" s="30">
        <v>162</v>
      </c>
      <c r="G19" s="31">
        <v>0</v>
      </c>
      <c r="H19" s="32" t="s">
        <v>27</v>
      </c>
      <c r="I19" s="33">
        <f t="shared" ref="I19:I38" si="12">C19+(D19/60)</f>
        <v>73.333333333333329</v>
      </c>
      <c r="J19" s="34">
        <f t="shared" si="11"/>
        <v>198</v>
      </c>
      <c r="K19" s="30">
        <f t="shared" si="10"/>
        <v>150</v>
      </c>
      <c r="L19" s="35">
        <v>155</v>
      </c>
      <c r="M19" s="80">
        <f t="shared" si="7"/>
        <v>1.0493333333333332</v>
      </c>
      <c r="N19" s="44">
        <f t="shared" si="3"/>
        <v>153.74290155264131</v>
      </c>
      <c r="O19" s="36">
        <v>12</v>
      </c>
      <c r="P19" s="81">
        <f t="shared" si="4"/>
        <v>12.81190846272011</v>
      </c>
      <c r="Q19" s="219">
        <f t="shared" si="6"/>
        <v>41887.131051741497</v>
      </c>
      <c r="R19" s="82">
        <f t="shared" si="5"/>
        <v>41887.174773963721</v>
      </c>
      <c r="S19" s="70">
        <v>1</v>
      </c>
      <c r="T19" s="70"/>
      <c r="U19" s="70"/>
      <c r="V19" s="70">
        <v>1</v>
      </c>
      <c r="W19" s="70"/>
      <c r="X19" s="70"/>
    </row>
    <row r="20" spans="1:24" s="29" customFormat="1" ht="25.25" customHeight="1">
      <c r="A20" s="230" t="s">
        <v>110</v>
      </c>
      <c r="B20" s="38"/>
      <c r="C20" s="39">
        <v>74</v>
      </c>
      <c r="D20" s="31">
        <v>0</v>
      </c>
      <c r="E20" s="32" t="s">
        <v>108</v>
      </c>
      <c r="F20" s="30">
        <v>164</v>
      </c>
      <c r="G20" s="31">
        <v>0</v>
      </c>
      <c r="H20" s="32" t="s">
        <v>109</v>
      </c>
      <c r="I20" s="33">
        <f t="shared" si="12"/>
        <v>74</v>
      </c>
      <c r="J20" s="34">
        <f t="shared" si="11"/>
        <v>196</v>
      </c>
      <c r="K20" s="30">
        <f t="shared" si="10"/>
        <v>295</v>
      </c>
      <c r="L20" s="35">
        <v>300</v>
      </c>
      <c r="M20" s="80">
        <f t="shared" si="7"/>
        <v>0.62988888888888894</v>
      </c>
      <c r="N20" s="44">
        <f t="shared" si="3"/>
        <v>52.334123114027335</v>
      </c>
      <c r="O20" s="36">
        <v>11.5</v>
      </c>
      <c r="P20" s="81">
        <f t="shared" si="4"/>
        <v>4.5507933142632462</v>
      </c>
      <c r="Q20" s="219">
        <f t="shared" si="6"/>
        <v>41887.364390351817</v>
      </c>
      <c r="R20" s="82">
        <f t="shared" si="5"/>
        <v>41887.390635722186</v>
      </c>
      <c r="S20" s="70">
        <v>1</v>
      </c>
      <c r="T20" s="70"/>
      <c r="U20" s="70"/>
      <c r="V20" s="70"/>
      <c r="W20" s="70"/>
      <c r="X20" s="70"/>
    </row>
    <row r="21" spans="1:24" s="29" customFormat="1" ht="25.25" customHeight="1">
      <c r="A21" s="234" t="s">
        <v>117</v>
      </c>
      <c r="B21" s="38"/>
      <c r="C21" s="39"/>
      <c r="D21" s="31"/>
      <c r="E21" s="32"/>
      <c r="F21" s="30">
        <v>163</v>
      </c>
      <c r="G21" s="31">
        <v>48</v>
      </c>
      <c r="H21" s="32" t="s">
        <v>114</v>
      </c>
      <c r="I21" s="33"/>
      <c r="J21" s="34">
        <f t="shared" si="11"/>
        <v>196.2</v>
      </c>
      <c r="K21" s="30"/>
      <c r="L21" s="35"/>
      <c r="M21" s="80"/>
      <c r="N21" s="44"/>
      <c r="O21" s="36"/>
      <c r="P21" s="81"/>
      <c r="Q21" s="219"/>
      <c r="R21" s="82"/>
      <c r="S21" s="70"/>
      <c r="T21" s="70"/>
      <c r="U21" s="70"/>
      <c r="V21" s="70"/>
      <c r="W21" s="70">
        <v>1</v>
      </c>
      <c r="X21" s="70"/>
    </row>
    <row r="22" spans="1:24" s="29" customFormat="1" ht="25.25" customHeight="1">
      <c r="A22" s="234" t="s">
        <v>118</v>
      </c>
      <c r="B22" s="38"/>
      <c r="C22" s="39"/>
      <c r="D22" s="31"/>
      <c r="E22" s="32"/>
      <c r="F22" s="30">
        <v>163</v>
      </c>
      <c r="G22" s="31">
        <v>36</v>
      </c>
      <c r="H22" s="32" t="s">
        <v>114</v>
      </c>
      <c r="I22" s="33"/>
      <c r="J22" s="34">
        <f t="shared" si="11"/>
        <v>196.4</v>
      </c>
      <c r="K22" s="30"/>
      <c r="L22" s="35"/>
      <c r="M22" s="80"/>
      <c r="N22" s="44"/>
      <c r="O22" s="36"/>
      <c r="P22" s="81"/>
      <c r="Q22" s="219"/>
      <c r="R22" s="82"/>
      <c r="S22" s="70"/>
      <c r="T22" s="70"/>
      <c r="U22" s="70"/>
      <c r="V22" s="70"/>
      <c r="W22" s="70">
        <v>1</v>
      </c>
      <c r="X22" s="70"/>
    </row>
    <row r="23" spans="1:24" s="29" customFormat="1" ht="25.25" customHeight="1">
      <c r="A23" s="234" t="s">
        <v>119</v>
      </c>
      <c r="B23" s="38"/>
      <c r="C23" s="39"/>
      <c r="D23" s="31"/>
      <c r="E23" s="32"/>
      <c r="F23" s="30">
        <v>163</v>
      </c>
      <c r="G23" s="31">
        <v>24</v>
      </c>
      <c r="H23" s="32" t="s">
        <v>114</v>
      </c>
      <c r="I23" s="33"/>
      <c r="J23" s="34">
        <f t="shared" si="11"/>
        <v>196.6</v>
      </c>
      <c r="K23" s="30"/>
      <c r="L23" s="35"/>
      <c r="M23" s="80"/>
      <c r="N23" s="44"/>
      <c r="O23" s="36"/>
      <c r="P23" s="81"/>
      <c r="Q23" s="219"/>
      <c r="R23" s="82"/>
      <c r="S23" s="70"/>
      <c r="T23" s="70"/>
      <c r="U23" s="70"/>
      <c r="V23" s="70"/>
      <c r="W23" s="70">
        <v>1</v>
      </c>
      <c r="X23" s="70"/>
    </row>
    <row r="24" spans="1:24" s="29" customFormat="1" ht="25.25" customHeight="1">
      <c r="A24" s="232" t="s">
        <v>120</v>
      </c>
      <c r="B24" s="38" t="s">
        <v>113</v>
      </c>
      <c r="C24" s="39"/>
      <c r="D24" s="31"/>
      <c r="E24" s="32"/>
      <c r="F24" s="30">
        <v>163</v>
      </c>
      <c r="G24" s="31">
        <v>12</v>
      </c>
      <c r="H24" s="32" t="s">
        <v>114</v>
      </c>
      <c r="I24" s="33"/>
      <c r="J24" s="34">
        <f t="shared" si="11"/>
        <v>196.8</v>
      </c>
      <c r="K24" s="30"/>
      <c r="L24" s="35"/>
      <c r="M24" s="80"/>
      <c r="N24" s="44"/>
      <c r="O24" s="36"/>
      <c r="P24" s="81"/>
      <c r="Q24" s="219"/>
      <c r="R24" s="82"/>
      <c r="S24" s="70"/>
      <c r="T24" s="70"/>
      <c r="U24" s="70"/>
      <c r="V24" s="70"/>
      <c r="W24" s="70">
        <v>1</v>
      </c>
      <c r="X24" s="70"/>
    </row>
    <row r="25" spans="1:24" s="29" customFormat="1" ht="25.25" customHeight="1">
      <c r="A25" s="218" t="s">
        <v>111</v>
      </c>
      <c r="B25" s="38" t="s">
        <v>121</v>
      </c>
      <c r="C25" s="39">
        <v>74</v>
      </c>
      <c r="D25" s="31">
        <v>22.5</v>
      </c>
      <c r="E25" s="32" t="s">
        <v>26</v>
      </c>
      <c r="F25" s="30">
        <v>163</v>
      </c>
      <c r="G25" s="31">
        <v>0</v>
      </c>
      <c r="H25" s="32" t="s">
        <v>27</v>
      </c>
      <c r="I25" s="33">
        <f t="shared" si="12"/>
        <v>74.375</v>
      </c>
      <c r="J25" s="34">
        <f t="shared" si="11"/>
        <v>197</v>
      </c>
      <c r="K25" s="30">
        <f t="shared" si="10"/>
        <v>455</v>
      </c>
      <c r="L25" s="35">
        <v>460</v>
      </c>
      <c r="M25" s="80">
        <f t="shared" si="7"/>
        <v>0.96877777777777785</v>
      </c>
      <c r="N25" s="44">
        <f>60*SQRT((I25-I20)^2+(COS(0.5*(I25+I20)*PI()/180)*(J25-J20))^2)</f>
        <v>27.812824416782231</v>
      </c>
      <c r="O25" s="36">
        <v>11.5</v>
      </c>
      <c r="P25" s="81">
        <f t="shared" si="4"/>
        <v>2.4185064710245419</v>
      </c>
      <c r="Q25" s="219">
        <f>R20+P25/24</f>
        <v>41887.491406825146</v>
      </c>
      <c r="R25" s="82">
        <f t="shared" si="5"/>
        <v>41887.53177256589</v>
      </c>
      <c r="S25" s="70">
        <v>1</v>
      </c>
      <c r="T25" s="70"/>
      <c r="U25" s="70"/>
      <c r="V25" s="70"/>
      <c r="W25" s="70">
        <v>1</v>
      </c>
      <c r="X25" s="70">
        <v>1</v>
      </c>
    </row>
    <row r="26" spans="1:24" s="29" customFormat="1" ht="25.25" customHeight="1">
      <c r="A26" s="234" t="s">
        <v>122</v>
      </c>
      <c r="B26" s="38"/>
      <c r="C26" s="39"/>
      <c r="D26" s="31"/>
      <c r="E26" s="32"/>
      <c r="F26" s="30">
        <v>162</v>
      </c>
      <c r="G26" s="31">
        <v>45</v>
      </c>
      <c r="H26" s="32" t="s">
        <v>114</v>
      </c>
      <c r="I26" s="33"/>
      <c r="J26" s="34">
        <f t="shared" si="11"/>
        <v>197.25</v>
      </c>
      <c r="K26" s="30"/>
      <c r="L26" s="35"/>
      <c r="M26" s="80"/>
      <c r="N26" s="44"/>
      <c r="O26" s="36"/>
      <c r="P26" s="81"/>
      <c r="Q26" s="219"/>
      <c r="R26" s="82"/>
      <c r="S26" s="70"/>
      <c r="T26" s="70"/>
      <c r="U26" s="70"/>
      <c r="V26" s="70"/>
      <c r="W26" s="70">
        <v>1</v>
      </c>
      <c r="X26" s="70"/>
    </row>
    <row r="27" spans="1:24" s="29" customFormat="1" ht="25.25" customHeight="1">
      <c r="A27" s="237" t="s">
        <v>123</v>
      </c>
      <c r="B27" s="38"/>
      <c r="C27" s="39"/>
      <c r="D27" s="31"/>
      <c r="E27" s="32"/>
      <c r="F27" s="30">
        <v>162</v>
      </c>
      <c r="G27" s="31">
        <v>30</v>
      </c>
      <c r="H27" s="32" t="s">
        <v>114</v>
      </c>
      <c r="I27" s="33"/>
      <c r="J27" s="34">
        <f t="shared" si="11"/>
        <v>197.5</v>
      </c>
      <c r="K27" s="30"/>
      <c r="L27" s="35"/>
      <c r="M27" s="80"/>
      <c r="N27" s="44"/>
      <c r="O27" s="36"/>
      <c r="P27" s="81"/>
      <c r="Q27" s="219"/>
      <c r="R27" s="82"/>
      <c r="S27" s="70"/>
      <c r="T27" s="70"/>
      <c r="U27" s="70"/>
      <c r="V27" s="70"/>
      <c r="W27" s="70">
        <v>1</v>
      </c>
      <c r="X27" s="70"/>
    </row>
    <row r="28" spans="1:24" s="29" customFormat="1" ht="25.25" customHeight="1">
      <c r="A28" s="237" t="s">
        <v>124</v>
      </c>
      <c r="B28" s="38"/>
      <c r="C28" s="39"/>
      <c r="D28" s="31"/>
      <c r="E28" s="32"/>
      <c r="F28" s="30">
        <v>162</v>
      </c>
      <c r="G28" s="31">
        <v>15</v>
      </c>
      <c r="H28" s="32" t="s">
        <v>114</v>
      </c>
      <c r="I28" s="33"/>
      <c r="J28" s="34">
        <f t="shared" si="11"/>
        <v>197.75</v>
      </c>
      <c r="K28" s="30"/>
      <c r="L28" s="35"/>
      <c r="M28" s="80"/>
      <c r="N28" s="44"/>
      <c r="O28" s="36"/>
      <c r="P28" s="81"/>
      <c r="Q28" s="219"/>
      <c r="R28" s="82"/>
      <c r="S28" s="70"/>
      <c r="T28" s="70"/>
      <c r="U28" s="70"/>
      <c r="V28" s="70"/>
      <c r="W28" s="70">
        <v>1</v>
      </c>
      <c r="X28" s="70"/>
    </row>
    <row r="29" spans="1:24" s="29" customFormat="1" ht="25.25" customHeight="1">
      <c r="A29" s="237" t="s">
        <v>125</v>
      </c>
      <c r="B29" s="231" t="s">
        <v>101</v>
      </c>
      <c r="C29" s="39">
        <v>74</v>
      </c>
      <c r="D29" s="31">
        <v>45</v>
      </c>
      <c r="E29" s="32" t="s">
        <v>96</v>
      </c>
      <c r="F29" s="30">
        <v>162</v>
      </c>
      <c r="G29" s="31">
        <v>0</v>
      </c>
      <c r="H29" s="32" t="s">
        <v>97</v>
      </c>
      <c r="I29" s="33">
        <f t="shared" si="12"/>
        <v>74.75</v>
      </c>
      <c r="J29" s="34">
        <f t="shared" si="11"/>
        <v>198</v>
      </c>
      <c r="K29" s="30">
        <f t="shared" si="10"/>
        <v>1625</v>
      </c>
      <c r="L29" s="35">
        <v>1630</v>
      </c>
      <c r="M29" s="80">
        <f t="shared" si="7"/>
        <v>0</v>
      </c>
      <c r="N29" s="44">
        <f>60*SQRT((I29-I25)^2+(COS(0.5*(I29+I25)*PI()/180)*(J29-J25))^2)</f>
        <v>27.59220872603613</v>
      </c>
      <c r="O29" s="36">
        <v>11.5</v>
      </c>
      <c r="P29" s="81">
        <f t="shared" si="4"/>
        <v>2.3993224979161853</v>
      </c>
      <c r="Q29" s="219">
        <f>R25+P29/24</f>
        <v>41887.631744336635</v>
      </c>
      <c r="R29" s="82">
        <f t="shared" si="5"/>
        <v>41887.631744336635</v>
      </c>
      <c r="S29" s="70"/>
      <c r="T29" s="70"/>
      <c r="U29" s="70"/>
      <c r="V29" s="70"/>
      <c r="W29" s="70">
        <v>1</v>
      </c>
      <c r="X29" s="70"/>
    </row>
    <row r="30" spans="1:24" s="29" customFormat="1" ht="25.25" customHeight="1">
      <c r="A30" s="237" t="s">
        <v>126</v>
      </c>
      <c r="B30" s="231"/>
      <c r="C30" s="39"/>
      <c r="D30" s="31"/>
      <c r="E30" s="32"/>
      <c r="F30" s="30">
        <v>161</v>
      </c>
      <c r="G30" s="31">
        <v>40</v>
      </c>
      <c r="H30" s="32" t="s">
        <v>114</v>
      </c>
      <c r="I30" s="33"/>
      <c r="J30" s="34">
        <f t="shared" si="11"/>
        <v>198.33333333333334</v>
      </c>
      <c r="K30" s="30"/>
      <c r="L30" s="35"/>
      <c r="M30" s="80"/>
      <c r="N30" s="44"/>
      <c r="O30" s="36"/>
      <c r="P30" s="81"/>
      <c r="Q30" s="219"/>
      <c r="R30" s="82"/>
      <c r="S30" s="70"/>
      <c r="T30" s="70"/>
      <c r="U30" s="70"/>
      <c r="V30" s="70"/>
      <c r="W30" s="70">
        <v>1</v>
      </c>
      <c r="X30" s="70"/>
    </row>
    <row r="31" spans="1:24" s="29" customFormat="1" ht="25.25" customHeight="1">
      <c r="A31" s="237" t="s">
        <v>127</v>
      </c>
      <c r="B31" s="231"/>
      <c r="C31" s="39"/>
      <c r="D31" s="31"/>
      <c r="E31" s="32"/>
      <c r="F31" s="30">
        <v>161</v>
      </c>
      <c r="G31" s="31">
        <v>20</v>
      </c>
      <c r="H31" s="32" t="s">
        <v>114</v>
      </c>
      <c r="I31" s="33"/>
      <c r="J31" s="34">
        <f t="shared" si="11"/>
        <v>198.66666666666666</v>
      </c>
      <c r="K31" s="30"/>
      <c r="L31" s="35"/>
      <c r="M31" s="80"/>
      <c r="N31" s="44"/>
      <c r="O31" s="36"/>
      <c r="P31" s="81"/>
      <c r="Q31" s="219"/>
      <c r="R31" s="82"/>
      <c r="S31" s="70"/>
      <c r="T31" s="70"/>
      <c r="U31" s="70"/>
      <c r="V31" s="70"/>
      <c r="W31" s="70">
        <v>1</v>
      </c>
      <c r="X31" s="70"/>
    </row>
    <row r="32" spans="1:24" s="29" customFormat="1" ht="25.25" customHeight="1">
      <c r="A32" s="223">
        <v>7</v>
      </c>
      <c r="B32" s="38"/>
      <c r="C32" s="39">
        <v>75</v>
      </c>
      <c r="D32" s="31">
        <v>7.5</v>
      </c>
      <c r="E32" s="32" t="s">
        <v>98</v>
      </c>
      <c r="F32" s="30">
        <v>161</v>
      </c>
      <c r="G32" s="31">
        <v>0</v>
      </c>
      <c r="H32" s="32" t="s">
        <v>97</v>
      </c>
      <c r="I32" s="33">
        <f t="shared" si="12"/>
        <v>75.125</v>
      </c>
      <c r="J32" s="34">
        <f t="shared" si="11"/>
        <v>199</v>
      </c>
      <c r="K32" s="30">
        <f t="shared" si="10"/>
        <v>2265</v>
      </c>
      <c r="L32" s="35">
        <v>2270</v>
      </c>
      <c r="M32" s="80">
        <f t="shared" si="7"/>
        <v>1.7243333333333333</v>
      </c>
      <c r="N32" s="44">
        <f>60*SQRT((I32-I29)^2+(COS(0.5*(I32+I29)*PI()/180)*(J32-J29))^2)</f>
        <v>27.374650259232158</v>
      </c>
      <c r="O32" s="36">
        <v>11.5</v>
      </c>
      <c r="P32" s="81">
        <f t="shared" si="4"/>
        <v>2.3804043703680136</v>
      </c>
      <c r="Q32" s="219">
        <f>R29+P32/24</f>
        <v>41887.73092785207</v>
      </c>
      <c r="R32" s="82">
        <f t="shared" si="5"/>
        <v>41887.802775074291</v>
      </c>
      <c r="S32" s="70">
        <v>1</v>
      </c>
      <c r="T32" s="70"/>
      <c r="U32" s="70"/>
      <c r="V32" s="70"/>
      <c r="W32" s="71"/>
      <c r="X32" s="70"/>
    </row>
    <row r="33" spans="1:24" s="29" customFormat="1" ht="25.25" customHeight="1">
      <c r="A33" s="234" t="s">
        <v>128</v>
      </c>
      <c r="B33" s="38"/>
      <c r="C33" s="39">
        <v>74</v>
      </c>
      <c r="D33" s="31">
        <v>52.5</v>
      </c>
      <c r="E33" s="32" t="s">
        <v>115</v>
      </c>
      <c r="F33" s="30"/>
      <c r="G33" s="31"/>
      <c r="H33" s="32"/>
      <c r="I33" s="33">
        <f t="shared" si="12"/>
        <v>74.875</v>
      </c>
      <c r="J33" s="34"/>
      <c r="K33" s="30"/>
      <c r="L33" s="35"/>
      <c r="M33" s="80"/>
      <c r="N33" s="44"/>
      <c r="O33" s="36"/>
      <c r="P33" s="81"/>
      <c r="Q33" s="219"/>
      <c r="R33" s="82"/>
      <c r="S33" s="70"/>
      <c r="T33" s="70"/>
      <c r="U33" s="70"/>
      <c r="V33" s="70"/>
      <c r="W33" s="70">
        <v>1</v>
      </c>
      <c r="X33" s="70"/>
    </row>
    <row r="34" spans="1:24" s="29" customFormat="1" ht="25.25" customHeight="1">
      <c r="A34" s="232" t="s">
        <v>129</v>
      </c>
      <c r="B34" s="38"/>
      <c r="C34" s="39">
        <v>74</v>
      </c>
      <c r="D34" s="31">
        <v>37.5</v>
      </c>
      <c r="E34" s="32" t="s">
        <v>115</v>
      </c>
      <c r="F34" s="30"/>
      <c r="G34" s="31"/>
      <c r="H34" s="32"/>
      <c r="I34" s="33">
        <f t="shared" si="12"/>
        <v>74.625</v>
      </c>
      <c r="J34" s="34"/>
      <c r="K34" s="30"/>
      <c r="L34" s="35"/>
      <c r="M34" s="80"/>
      <c r="N34" s="44"/>
      <c r="O34" s="36"/>
      <c r="P34" s="81"/>
      <c r="Q34" s="219"/>
      <c r="R34" s="82"/>
      <c r="S34" s="70"/>
      <c r="T34" s="70"/>
      <c r="U34" s="70"/>
      <c r="V34" s="70"/>
      <c r="W34" s="70">
        <v>1</v>
      </c>
      <c r="X34" s="70"/>
    </row>
    <row r="35" spans="1:24" s="29" customFormat="1" ht="25.25" customHeight="1">
      <c r="A35" s="37" t="s">
        <v>112</v>
      </c>
      <c r="B35" s="124"/>
      <c r="C35" s="73">
        <v>74</v>
      </c>
      <c r="D35" s="74">
        <v>22.5</v>
      </c>
      <c r="E35" s="75" t="s">
        <v>98</v>
      </c>
      <c r="F35" s="76">
        <v>161</v>
      </c>
      <c r="G35" s="74">
        <v>0</v>
      </c>
      <c r="H35" s="75" t="s">
        <v>99</v>
      </c>
      <c r="I35" s="33">
        <f t="shared" si="12"/>
        <v>74.375</v>
      </c>
      <c r="J35" s="78">
        <f t="shared" si="11"/>
        <v>199</v>
      </c>
      <c r="K35" s="30">
        <f t="shared" si="10"/>
        <v>1105</v>
      </c>
      <c r="L35" s="79">
        <v>1110</v>
      </c>
      <c r="M35" s="80">
        <f t="shared" si="7"/>
        <v>1.0798888888888889</v>
      </c>
      <c r="N35" s="44">
        <f>60*SQRT((I35-I32)^2+(COS(0.5*(I35+I32)*PI()/180)*(J35-J32))^2)</f>
        <v>45</v>
      </c>
      <c r="O35" s="36">
        <v>11.5</v>
      </c>
      <c r="P35" s="81">
        <f t="shared" si="4"/>
        <v>3.9130434782608696</v>
      </c>
      <c r="Q35" s="219">
        <f>R32+P35/24</f>
        <v>41887.965818552555</v>
      </c>
      <c r="R35" s="82">
        <f t="shared" si="5"/>
        <v>41888.010813922927</v>
      </c>
      <c r="S35" s="123">
        <v>1</v>
      </c>
      <c r="T35" s="123"/>
      <c r="U35" s="123"/>
      <c r="V35" s="123"/>
      <c r="W35" s="122"/>
      <c r="X35" s="123"/>
    </row>
    <row r="36" spans="1:24" s="29" customFormat="1" ht="25.25" customHeight="1">
      <c r="A36" s="37" t="s">
        <v>130</v>
      </c>
      <c r="B36" s="124"/>
      <c r="C36" s="73"/>
      <c r="D36" s="74"/>
      <c r="E36" s="75"/>
      <c r="F36" s="76">
        <v>161</v>
      </c>
      <c r="G36" s="74">
        <v>20</v>
      </c>
      <c r="H36" s="75" t="s">
        <v>114</v>
      </c>
      <c r="I36" s="33"/>
      <c r="J36" s="78">
        <f t="shared" si="11"/>
        <v>198.66666666666666</v>
      </c>
      <c r="K36" s="30"/>
      <c r="L36" s="79"/>
      <c r="M36" s="80"/>
      <c r="N36" s="44"/>
      <c r="O36" s="36"/>
      <c r="P36" s="81"/>
      <c r="Q36" s="219"/>
      <c r="R36" s="82"/>
      <c r="S36" s="123"/>
      <c r="T36" s="123"/>
      <c r="U36" s="123"/>
      <c r="V36" s="123"/>
      <c r="W36" s="123">
        <v>1</v>
      </c>
      <c r="X36" s="123"/>
    </row>
    <row r="37" spans="1:24" s="29" customFormat="1" ht="25.25" customHeight="1">
      <c r="A37" s="37" t="s">
        <v>131</v>
      </c>
      <c r="B37" s="124"/>
      <c r="C37" s="73"/>
      <c r="D37" s="74"/>
      <c r="E37" s="75"/>
      <c r="F37" s="76">
        <v>161</v>
      </c>
      <c r="G37" s="74">
        <v>40</v>
      </c>
      <c r="H37" s="75" t="s">
        <v>114</v>
      </c>
      <c r="I37" s="33"/>
      <c r="J37" s="78">
        <f t="shared" si="11"/>
        <v>198.33333333333334</v>
      </c>
      <c r="K37" s="30"/>
      <c r="L37" s="79"/>
      <c r="M37" s="80"/>
      <c r="N37" s="44"/>
      <c r="O37" s="36"/>
      <c r="P37" s="81"/>
      <c r="Q37" s="219"/>
      <c r="R37" s="82"/>
      <c r="S37" s="123"/>
      <c r="T37" s="123"/>
      <c r="U37" s="123"/>
      <c r="V37" s="123"/>
      <c r="W37" s="123">
        <v>1</v>
      </c>
      <c r="X37" s="123"/>
    </row>
    <row r="38" spans="1:24" s="29" customFormat="1" ht="25.25" customHeight="1">
      <c r="A38" s="226">
        <v>9</v>
      </c>
      <c r="B38" s="225" t="s">
        <v>100</v>
      </c>
      <c r="C38" s="39">
        <v>74</v>
      </c>
      <c r="D38" s="31">
        <v>45</v>
      </c>
      <c r="E38" s="32" t="s">
        <v>98</v>
      </c>
      <c r="F38" s="30">
        <v>162</v>
      </c>
      <c r="G38" s="31">
        <v>0</v>
      </c>
      <c r="H38" s="32" t="s">
        <v>99</v>
      </c>
      <c r="I38" s="33">
        <f t="shared" si="12"/>
        <v>74.75</v>
      </c>
      <c r="J38" s="34">
        <f t="shared" si="11"/>
        <v>198</v>
      </c>
      <c r="K38" s="30">
        <f t="shared" si="10"/>
        <v>1625</v>
      </c>
      <c r="L38" s="35">
        <v>1630</v>
      </c>
      <c r="M38" s="80">
        <f t="shared" si="7"/>
        <v>3.3687777777777779</v>
      </c>
      <c r="N38" s="44">
        <f>60*SQRT((I38-I35)^2+(COS(0.5*(I38+I35)*PI()/180)*(J38-J35))^2)</f>
        <v>27.59220872603613</v>
      </c>
      <c r="O38" s="36">
        <v>11.5</v>
      </c>
      <c r="P38" s="81">
        <f t="shared" si="4"/>
        <v>2.3993224979161853</v>
      </c>
      <c r="Q38" s="236">
        <f>R35+P38/24</f>
        <v>41888.110785693672</v>
      </c>
      <c r="R38" s="82">
        <f t="shared" si="5"/>
        <v>41888.251151434415</v>
      </c>
      <c r="S38" s="70">
        <v>1</v>
      </c>
      <c r="T38" s="70"/>
      <c r="U38" s="70">
        <v>1</v>
      </c>
      <c r="V38" s="70">
        <v>1</v>
      </c>
      <c r="W38" s="70"/>
      <c r="X38" s="70">
        <v>2</v>
      </c>
    </row>
    <row r="39" spans="1:24" s="29" customFormat="1" ht="25.25" customHeight="1">
      <c r="A39" s="215"/>
      <c r="B39" s="216"/>
      <c r="C39" s="73"/>
      <c r="D39" s="74"/>
      <c r="E39" s="75"/>
      <c r="F39" s="76"/>
      <c r="G39" s="74"/>
      <c r="H39" s="75"/>
      <c r="I39" s="77"/>
      <c r="J39" s="78"/>
      <c r="K39" s="76"/>
      <c r="L39" s="79"/>
      <c r="M39" s="80"/>
      <c r="N39" s="44"/>
      <c r="O39" s="44"/>
      <c r="P39" s="81"/>
      <c r="Q39" s="219"/>
      <c r="R39" s="82"/>
      <c r="S39" s="123"/>
      <c r="T39" s="123"/>
      <c r="U39" s="123"/>
      <c r="V39" s="123"/>
      <c r="W39" s="122"/>
      <c r="X39" s="123"/>
    </row>
    <row r="40" spans="1:24" s="29" customFormat="1" ht="25.25" customHeight="1">
      <c r="A40" s="215"/>
      <c r="B40" s="216"/>
      <c r="C40" s="73"/>
      <c r="D40" s="74"/>
      <c r="E40" s="75"/>
      <c r="F40" s="76"/>
      <c r="G40" s="74"/>
      <c r="H40" s="75"/>
      <c r="I40" s="77"/>
      <c r="J40" s="78"/>
      <c r="K40" s="76"/>
      <c r="L40" s="79"/>
      <c r="M40" s="80"/>
      <c r="N40" s="44"/>
      <c r="O40" s="44"/>
      <c r="P40" s="81"/>
      <c r="Q40" s="131"/>
      <c r="R40" s="82"/>
      <c r="S40" s="123"/>
      <c r="T40" s="123"/>
      <c r="U40" s="123"/>
      <c r="V40" s="123"/>
      <c r="W40" s="122"/>
      <c r="X40" s="123"/>
    </row>
    <row r="41" spans="1:24" s="29" customFormat="1" ht="25.25" customHeight="1">
      <c r="A41" s="214"/>
      <c r="B41" s="124"/>
      <c r="C41" s="98"/>
      <c r="D41" s="99"/>
      <c r="E41" s="100"/>
      <c r="F41" s="101"/>
      <c r="G41" s="99"/>
      <c r="H41" s="100"/>
      <c r="I41" s="77"/>
      <c r="J41" s="78"/>
      <c r="K41" s="76"/>
      <c r="L41" s="79"/>
      <c r="M41" s="80"/>
      <c r="N41" s="44"/>
      <c r="O41" s="44"/>
      <c r="P41" s="81"/>
      <c r="Q41" s="131"/>
      <c r="R41" s="82"/>
      <c r="S41" s="123"/>
      <c r="T41" s="123"/>
      <c r="U41" s="123"/>
      <c r="V41" s="123"/>
      <c r="W41" s="122"/>
      <c r="X41" s="123"/>
    </row>
    <row r="42" spans="1:24" s="29" customFormat="1" ht="25.25" customHeight="1">
      <c r="A42" s="214"/>
      <c r="B42" s="124"/>
      <c r="C42" s="98"/>
      <c r="D42" s="99"/>
      <c r="E42" s="100"/>
      <c r="F42" s="101"/>
      <c r="G42" s="99"/>
      <c r="H42" s="100"/>
      <c r="I42" s="77"/>
      <c r="J42" s="78"/>
      <c r="K42" s="76"/>
      <c r="L42" s="79"/>
      <c r="M42" s="80"/>
      <c r="N42" s="44"/>
      <c r="O42" s="44"/>
      <c r="P42" s="81"/>
      <c r="Q42" s="131"/>
      <c r="R42" s="82"/>
      <c r="S42" s="123"/>
      <c r="T42" s="123"/>
      <c r="U42" s="123"/>
      <c r="V42" s="123"/>
      <c r="W42" s="122"/>
      <c r="X42" s="123"/>
    </row>
    <row r="43" spans="1:24" s="29" customFormat="1" ht="25.25" customHeight="1">
      <c r="A43" s="214"/>
      <c r="B43" s="124"/>
      <c r="C43" s="98"/>
      <c r="D43" s="99"/>
      <c r="E43" s="100"/>
      <c r="F43" s="101"/>
      <c r="G43" s="99"/>
      <c r="H43" s="100"/>
      <c r="I43" s="77"/>
      <c r="J43" s="78"/>
      <c r="K43" s="76"/>
      <c r="L43" s="79"/>
      <c r="M43" s="80"/>
      <c r="N43" s="44"/>
      <c r="O43" s="44"/>
      <c r="P43" s="81"/>
      <c r="Q43" s="131"/>
      <c r="R43" s="82"/>
      <c r="S43" s="123"/>
      <c r="T43" s="123"/>
      <c r="U43" s="123"/>
      <c r="V43" s="123"/>
      <c r="W43" s="122"/>
      <c r="X43" s="123"/>
    </row>
    <row r="44" spans="1:24" s="29" customFormat="1" ht="25.25" customHeight="1">
      <c r="A44" s="214"/>
      <c r="B44" s="124"/>
      <c r="C44" s="98"/>
      <c r="D44" s="99"/>
      <c r="E44" s="100"/>
      <c r="F44" s="101"/>
      <c r="G44" s="99"/>
      <c r="H44" s="100"/>
      <c r="I44" s="77"/>
      <c r="J44" s="78"/>
      <c r="K44" s="76"/>
      <c r="L44" s="79"/>
      <c r="M44" s="80"/>
      <c r="N44" s="44"/>
      <c r="O44" s="44"/>
      <c r="P44" s="81"/>
      <c r="Q44" s="131"/>
      <c r="R44" s="82"/>
      <c r="S44" s="123"/>
      <c r="T44" s="123"/>
      <c r="U44" s="123"/>
      <c r="V44" s="123"/>
      <c r="W44" s="122"/>
      <c r="X44" s="123"/>
    </row>
    <row r="45" spans="1:24" s="29" customFormat="1" ht="25.25" customHeight="1">
      <c r="A45" s="214"/>
      <c r="B45" s="124"/>
      <c r="C45" s="98"/>
      <c r="D45" s="99"/>
      <c r="E45" s="100"/>
      <c r="F45" s="101"/>
      <c r="G45" s="99"/>
      <c r="H45" s="100"/>
      <c r="I45" s="77"/>
      <c r="J45" s="78"/>
      <c r="K45" s="76"/>
      <c r="L45" s="79"/>
      <c r="M45" s="80"/>
      <c r="N45" s="44"/>
      <c r="O45" s="44"/>
      <c r="P45" s="81"/>
      <c r="Q45" s="131"/>
      <c r="R45" s="82"/>
      <c r="S45" s="123"/>
      <c r="T45" s="123"/>
      <c r="U45" s="123"/>
      <c r="V45" s="123"/>
      <c r="W45" s="122"/>
      <c r="X45" s="123"/>
    </row>
    <row r="46" spans="1:24" s="29" customFormat="1" ht="25.25" customHeight="1">
      <c r="A46" s="214"/>
      <c r="B46" s="124"/>
      <c r="C46" s="98"/>
      <c r="D46" s="99"/>
      <c r="E46" s="100"/>
      <c r="F46" s="101"/>
      <c r="G46" s="99"/>
      <c r="H46" s="100"/>
      <c r="I46" s="77"/>
      <c r="J46" s="78"/>
      <c r="K46" s="76"/>
      <c r="L46" s="79"/>
      <c r="M46" s="80"/>
      <c r="N46" s="44"/>
      <c r="O46" s="44"/>
      <c r="P46" s="81"/>
      <c r="Q46" s="131"/>
      <c r="R46" s="82"/>
      <c r="S46" s="123"/>
      <c r="T46" s="123"/>
      <c r="U46" s="123"/>
      <c r="V46" s="123"/>
      <c r="W46" s="122"/>
      <c r="X46" s="123"/>
    </row>
    <row r="47" spans="1:24" s="29" customFormat="1" ht="25.25" customHeight="1">
      <c r="A47" s="214"/>
      <c r="B47" s="124"/>
      <c r="C47" s="98"/>
      <c r="D47" s="99"/>
      <c r="E47" s="100"/>
      <c r="F47" s="101"/>
      <c r="G47" s="99"/>
      <c r="H47" s="100"/>
      <c r="I47" s="77"/>
      <c r="J47" s="78"/>
      <c r="K47" s="76"/>
      <c r="L47" s="79"/>
      <c r="M47" s="80"/>
      <c r="N47" s="44"/>
      <c r="O47" s="44"/>
      <c r="P47" s="81"/>
      <c r="Q47" s="131"/>
      <c r="R47" s="82"/>
      <c r="S47" s="123"/>
      <c r="T47" s="123"/>
      <c r="U47" s="123"/>
      <c r="V47" s="123"/>
      <c r="W47" s="122"/>
      <c r="X47" s="123"/>
    </row>
    <row r="48" spans="1:24" s="29" customFormat="1" ht="25.25" customHeight="1">
      <c r="A48" s="214"/>
      <c r="B48" s="124"/>
      <c r="C48" s="98"/>
      <c r="D48" s="99"/>
      <c r="E48" s="100"/>
      <c r="F48" s="101"/>
      <c r="G48" s="99"/>
      <c r="H48" s="100"/>
      <c r="I48" s="77"/>
      <c r="J48" s="78"/>
      <c r="K48" s="76"/>
      <c r="L48" s="79"/>
      <c r="M48" s="80"/>
      <c r="N48" s="44"/>
      <c r="O48" s="44"/>
      <c r="P48" s="81"/>
      <c r="Q48" s="131"/>
      <c r="R48" s="82"/>
      <c r="S48" s="123"/>
      <c r="T48" s="123"/>
      <c r="U48" s="123"/>
      <c r="V48" s="123"/>
      <c r="W48" s="122"/>
      <c r="X48" s="123"/>
    </row>
    <row r="49" spans="1:24" s="29" customFormat="1" ht="25.25" customHeight="1">
      <c r="A49" s="214"/>
      <c r="B49" s="124"/>
      <c r="C49" s="98"/>
      <c r="D49" s="99"/>
      <c r="E49" s="100"/>
      <c r="F49" s="101"/>
      <c r="G49" s="99"/>
      <c r="H49" s="100"/>
      <c r="I49" s="77"/>
      <c r="J49" s="78"/>
      <c r="K49" s="76"/>
      <c r="L49" s="79"/>
      <c r="M49" s="80"/>
      <c r="N49" s="44"/>
      <c r="O49" s="44"/>
      <c r="P49" s="81"/>
      <c r="Q49" s="131"/>
      <c r="R49" s="82"/>
      <c r="S49" s="123"/>
      <c r="T49" s="123"/>
      <c r="U49" s="123"/>
      <c r="V49" s="123"/>
      <c r="W49" s="122"/>
      <c r="X49" s="123"/>
    </row>
    <row r="50" spans="1:24" s="29" customFormat="1" ht="25.25" customHeight="1">
      <c r="A50" s="215"/>
      <c r="B50" s="216"/>
      <c r="C50" s="73"/>
      <c r="D50" s="74"/>
      <c r="E50" s="75"/>
      <c r="F50" s="76"/>
      <c r="G50" s="74"/>
      <c r="H50" s="75"/>
      <c r="I50" s="77"/>
      <c r="J50" s="78"/>
      <c r="K50" s="76"/>
      <c r="L50" s="79"/>
      <c r="M50" s="217"/>
      <c r="N50" s="44"/>
      <c r="O50" s="44"/>
      <c r="P50" s="81"/>
      <c r="Q50" s="131"/>
      <c r="R50" s="82"/>
      <c r="S50" s="123"/>
      <c r="T50" s="123"/>
      <c r="U50" s="123"/>
      <c r="V50" s="123"/>
      <c r="W50" s="122"/>
      <c r="X50" s="123"/>
    </row>
    <row r="51" spans="1:24" s="29" customFormat="1" ht="25.25" customHeight="1">
      <c r="A51" s="215"/>
      <c r="B51" s="216"/>
      <c r="C51" s="73"/>
      <c r="D51" s="74"/>
      <c r="E51" s="75"/>
      <c r="F51" s="76"/>
      <c r="G51" s="74"/>
      <c r="H51" s="75"/>
      <c r="I51" s="77"/>
      <c r="J51" s="78"/>
      <c r="K51" s="76"/>
      <c r="L51" s="79"/>
      <c r="M51" s="217"/>
      <c r="N51" s="44"/>
      <c r="O51" s="44"/>
      <c r="P51" s="81"/>
      <c r="Q51" s="131"/>
      <c r="R51" s="82"/>
      <c r="S51" s="123"/>
      <c r="T51" s="123"/>
      <c r="U51" s="123"/>
      <c r="V51" s="123"/>
      <c r="W51" s="122"/>
      <c r="X51" s="123"/>
    </row>
    <row r="52" spans="1:24" s="29" customFormat="1" ht="25.25" customHeight="1">
      <c r="A52" s="215"/>
      <c r="B52" s="216"/>
      <c r="C52" s="73"/>
      <c r="D52" s="74"/>
      <c r="E52" s="75"/>
      <c r="F52" s="76"/>
      <c r="G52" s="74"/>
      <c r="H52" s="75"/>
      <c r="I52" s="77"/>
      <c r="J52" s="78"/>
      <c r="K52" s="76"/>
      <c r="L52" s="79"/>
      <c r="M52" s="217"/>
      <c r="N52" s="44"/>
      <c r="O52" s="44"/>
      <c r="P52" s="81"/>
      <c r="Q52" s="131"/>
      <c r="R52" s="82"/>
      <c r="S52" s="123"/>
      <c r="T52" s="123"/>
      <c r="U52" s="123"/>
      <c r="V52" s="123"/>
      <c r="W52" s="122"/>
      <c r="X52" s="123"/>
    </row>
    <row r="53" spans="1:24" s="29" customFormat="1" ht="25.25" customHeight="1">
      <c r="A53" s="215"/>
      <c r="B53" s="124"/>
      <c r="C53" s="98"/>
      <c r="D53" s="99"/>
      <c r="E53" s="100"/>
      <c r="F53" s="101"/>
      <c r="G53" s="99"/>
      <c r="H53" s="100"/>
      <c r="I53" s="77"/>
      <c r="J53" s="78"/>
      <c r="K53" s="76"/>
      <c r="L53" s="79"/>
      <c r="M53" s="80"/>
      <c r="N53" s="44"/>
      <c r="O53" s="44"/>
      <c r="P53" s="81"/>
      <c r="Q53" s="131"/>
      <c r="R53" s="82"/>
      <c r="S53" s="123"/>
      <c r="T53" s="123"/>
      <c r="U53" s="123"/>
      <c r="V53" s="123"/>
      <c r="W53" s="122"/>
      <c r="X53" s="123"/>
    </row>
    <row r="54" spans="1:24" s="29" customFormat="1" ht="25.25" customHeight="1">
      <c r="A54" s="215"/>
      <c r="B54" s="124"/>
      <c r="C54" s="98"/>
      <c r="D54" s="99"/>
      <c r="E54" s="100"/>
      <c r="F54" s="101"/>
      <c r="G54" s="99"/>
      <c r="H54" s="100"/>
      <c r="I54" s="77"/>
      <c r="J54" s="78"/>
      <c r="K54" s="76"/>
      <c r="L54" s="79"/>
      <c r="M54" s="80"/>
      <c r="N54" s="44"/>
      <c r="O54" s="44"/>
      <c r="P54" s="81"/>
      <c r="Q54" s="131"/>
      <c r="R54" s="82"/>
      <c r="S54" s="123"/>
      <c r="T54" s="123"/>
      <c r="U54" s="123"/>
      <c r="V54" s="123"/>
      <c r="W54" s="122"/>
      <c r="X54" s="123"/>
    </row>
    <row r="55" spans="1:24" s="29" customFormat="1" ht="25.25" customHeight="1">
      <c r="A55" s="215"/>
      <c r="B55" s="124"/>
      <c r="C55" s="98"/>
      <c r="D55" s="99"/>
      <c r="E55" s="100"/>
      <c r="F55" s="101"/>
      <c r="G55" s="99"/>
      <c r="H55" s="100"/>
      <c r="I55" s="77"/>
      <c r="J55" s="78"/>
      <c r="K55" s="76"/>
      <c r="L55" s="79"/>
      <c r="M55" s="80"/>
      <c r="N55" s="44"/>
      <c r="O55" s="44"/>
      <c r="P55" s="81"/>
      <c r="Q55" s="131"/>
      <c r="R55" s="82"/>
      <c r="S55" s="123"/>
      <c r="T55" s="123"/>
      <c r="U55" s="123"/>
      <c r="V55" s="123"/>
      <c r="W55" s="122"/>
      <c r="X55" s="123"/>
    </row>
    <row r="56" spans="1:24" s="29" customFormat="1" ht="25.25" customHeight="1">
      <c r="A56" s="215"/>
      <c r="B56" s="124"/>
      <c r="C56" s="98"/>
      <c r="D56" s="99"/>
      <c r="E56" s="100"/>
      <c r="F56" s="101"/>
      <c r="G56" s="99"/>
      <c r="H56" s="100"/>
      <c r="I56" s="77"/>
      <c r="J56" s="78"/>
      <c r="K56" s="76"/>
      <c r="L56" s="79"/>
      <c r="M56" s="80"/>
      <c r="N56" s="44"/>
      <c r="O56" s="44"/>
      <c r="P56" s="81"/>
      <c r="Q56" s="131"/>
      <c r="R56" s="82"/>
      <c r="S56" s="123"/>
      <c r="T56" s="123"/>
      <c r="U56" s="123"/>
      <c r="V56" s="123"/>
      <c r="W56" s="122"/>
      <c r="X56" s="123"/>
    </row>
    <row r="57" spans="1:24" s="29" customFormat="1" ht="25.25" customHeight="1">
      <c r="A57" s="215"/>
      <c r="B57" s="124"/>
      <c r="C57" s="98"/>
      <c r="D57" s="99"/>
      <c r="E57" s="100"/>
      <c r="F57" s="101"/>
      <c r="G57" s="99"/>
      <c r="H57" s="100"/>
      <c r="I57" s="77"/>
      <c r="J57" s="78"/>
      <c r="K57" s="76"/>
      <c r="L57" s="79"/>
      <c r="M57" s="80"/>
      <c r="N57" s="44"/>
      <c r="O57" s="44"/>
      <c r="P57" s="81"/>
      <c r="Q57" s="131"/>
      <c r="R57" s="82"/>
      <c r="S57" s="123"/>
      <c r="T57" s="123"/>
      <c r="U57" s="123"/>
      <c r="V57" s="123"/>
      <c r="W57" s="122"/>
      <c r="X57" s="123"/>
    </row>
    <row r="58" spans="1:24" s="29" customFormat="1" ht="25.25" customHeight="1">
      <c r="A58" s="215"/>
      <c r="B58" s="124"/>
      <c r="C58" s="98"/>
      <c r="D58" s="99"/>
      <c r="E58" s="100"/>
      <c r="F58" s="101"/>
      <c r="G58" s="99"/>
      <c r="H58" s="100"/>
      <c r="I58" s="77"/>
      <c r="J58" s="78"/>
      <c r="K58" s="76"/>
      <c r="L58" s="79"/>
      <c r="M58" s="80"/>
      <c r="N58" s="44"/>
      <c r="O58" s="44"/>
      <c r="P58" s="81"/>
      <c r="Q58" s="131"/>
      <c r="R58" s="82"/>
      <c r="S58" s="123"/>
      <c r="T58" s="123"/>
      <c r="U58" s="123"/>
      <c r="V58" s="123"/>
      <c r="W58" s="122"/>
      <c r="X58" s="123"/>
    </row>
    <row r="59" spans="1:24" s="29" customFormat="1" ht="25.25" customHeight="1">
      <c r="A59" s="215"/>
      <c r="B59" s="124"/>
      <c r="C59" s="98"/>
      <c r="D59" s="99"/>
      <c r="E59" s="100"/>
      <c r="F59" s="101"/>
      <c r="G59" s="99"/>
      <c r="H59" s="100"/>
      <c r="I59" s="77"/>
      <c r="J59" s="78"/>
      <c r="K59" s="76"/>
      <c r="L59" s="79"/>
      <c r="M59" s="80"/>
      <c r="N59" s="44"/>
      <c r="O59" s="44"/>
      <c r="P59" s="81"/>
      <c r="Q59" s="131"/>
      <c r="R59" s="82"/>
      <c r="S59" s="123"/>
      <c r="T59" s="123"/>
      <c r="U59" s="123"/>
      <c r="V59" s="123"/>
      <c r="W59" s="122"/>
      <c r="X59" s="123"/>
    </row>
    <row r="60" spans="1:24" s="29" customFormat="1" ht="25.25" customHeight="1">
      <c r="A60" s="215"/>
      <c r="B60" s="124"/>
      <c r="C60" s="98"/>
      <c r="D60" s="99"/>
      <c r="E60" s="100"/>
      <c r="F60" s="101"/>
      <c r="G60" s="99"/>
      <c r="H60" s="100"/>
      <c r="I60" s="77"/>
      <c r="J60" s="78"/>
      <c r="K60" s="76"/>
      <c r="L60" s="79"/>
      <c r="M60" s="80"/>
      <c r="N60" s="44"/>
      <c r="O60" s="44"/>
      <c r="P60" s="81"/>
      <c r="Q60" s="131"/>
      <c r="R60" s="82"/>
      <c r="S60" s="123"/>
      <c r="T60" s="123"/>
      <c r="U60" s="123"/>
      <c r="V60" s="123"/>
      <c r="W60" s="122"/>
      <c r="X60" s="123"/>
    </row>
    <row r="61" spans="1:24" s="29" customFormat="1" ht="25.25" customHeight="1">
      <c r="A61" s="215"/>
      <c r="B61" s="124"/>
      <c r="C61" s="98"/>
      <c r="D61" s="99"/>
      <c r="E61" s="100"/>
      <c r="F61" s="101"/>
      <c r="G61" s="99"/>
      <c r="H61" s="100"/>
      <c r="I61" s="77"/>
      <c r="J61" s="78"/>
      <c r="K61" s="76"/>
      <c r="L61" s="79"/>
      <c r="M61" s="80"/>
      <c r="N61" s="44"/>
      <c r="O61" s="44"/>
      <c r="P61" s="81"/>
      <c r="Q61" s="131"/>
      <c r="R61" s="82"/>
      <c r="S61" s="123"/>
      <c r="T61" s="123"/>
      <c r="U61" s="123"/>
      <c r="V61" s="123"/>
      <c r="W61" s="122"/>
      <c r="X61" s="123"/>
    </row>
    <row r="62" spans="1:24" s="29" customFormat="1" ht="25.25" customHeight="1">
      <c r="A62" s="215"/>
      <c r="B62" s="139"/>
      <c r="C62" s="98"/>
      <c r="D62" s="99"/>
      <c r="E62" s="100"/>
      <c r="F62" s="101"/>
      <c r="G62" s="99"/>
      <c r="H62" s="100"/>
      <c r="I62" s="77"/>
      <c r="J62" s="78"/>
      <c r="K62" s="76"/>
      <c r="L62" s="79"/>
      <c r="M62" s="80"/>
      <c r="N62" s="44"/>
      <c r="O62" s="140"/>
      <c r="P62" s="81"/>
      <c r="Q62" s="131"/>
      <c r="R62" s="82"/>
      <c r="S62" s="123"/>
      <c r="T62" s="123"/>
      <c r="U62" s="123"/>
      <c r="V62" s="123"/>
      <c r="W62" s="122"/>
      <c r="X62" s="123"/>
    </row>
    <row r="63" spans="1:24" s="29" customFormat="1" ht="25.25" customHeight="1">
      <c r="A63" s="215"/>
      <c r="B63" s="216"/>
      <c r="C63" s="73"/>
      <c r="D63" s="74"/>
      <c r="E63" s="75"/>
      <c r="F63" s="76"/>
      <c r="G63" s="74"/>
      <c r="H63" s="75"/>
      <c r="I63" s="77"/>
      <c r="J63" s="78"/>
      <c r="K63" s="76"/>
      <c r="L63" s="79"/>
      <c r="M63" s="217"/>
      <c r="N63" s="44"/>
      <c r="O63" s="44"/>
      <c r="P63" s="81"/>
      <c r="Q63" s="131"/>
      <c r="R63" s="82"/>
      <c r="S63" s="123"/>
      <c r="T63" s="123"/>
      <c r="U63" s="123"/>
      <c r="V63" s="123"/>
      <c r="W63" s="122"/>
      <c r="X63" s="123"/>
    </row>
    <row r="64" spans="1:24" s="29" customFormat="1" ht="25.25" customHeight="1">
      <c r="A64" s="215"/>
      <c r="B64" s="216"/>
      <c r="C64" s="73"/>
      <c r="D64" s="74"/>
      <c r="E64" s="75"/>
      <c r="F64" s="76"/>
      <c r="G64" s="74"/>
      <c r="H64" s="75"/>
      <c r="I64" s="77"/>
      <c r="J64" s="78"/>
      <c r="K64" s="76"/>
      <c r="L64" s="79"/>
      <c r="M64" s="217"/>
      <c r="N64" s="44"/>
      <c r="O64" s="44"/>
      <c r="P64" s="81"/>
      <c r="Q64" s="131"/>
      <c r="R64" s="82"/>
      <c r="S64" s="123"/>
      <c r="T64" s="123"/>
      <c r="U64" s="123"/>
      <c r="V64" s="123"/>
      <c r="W64" s="122"/>
      <c r="X64" s="123"/>
    </row>
    <row r="65" spans="1:24" s="29" customFormat="1" ht="25.25" customHeight="1">
      <c r="A65" s="215"/>
      <c r="B65" s="216"/>
      <c r="C65" s="73"/>
      <c r="D65" s="74"/>
      <c r="E65" s="75"/>
      <c r="F65" s="76"/>
      <c r="G65" s="74"/>
      <c r="H65" s="75"/>
      <c r="I65" s="77"/>
      <c r="J65" s="78"/>
      <c r="K65" s="76"/>
      <c r="L65" s="79"/>
      <c r="M65" s="217"/>
      <c r="N65" s="44"/>
      <c r="O65" s="44"/>
      <c r="P65" s="81"/>
      <c r="Q65" s="131"/>
      <c r="R65" s="82"/>
      <c r="S65" s="123"/>
      <c r="T65" s="123"/>
      <c r="U65" s="123"/>
      <c r="V65" s="123"/>
      <c r="W65" s="122"/>
      <c r="X65" s="123"/>
    </row>
    <row r="66" spans="1:24" s="97" customFormat="1" ht="25.25" customHeight="1">
      <c r="A66" s="213"/>
      <c r="B66" s="124"/>
      <c r="C66" s="98"/>
      <c r="D66" s="99"/>
      <c r="E66" s="100"/>
      <c r="F66" s="101"/>
      <c r="G66" s="99"/>
      <c r="H66" s="100"/>
      <c r="I66" s="77"/>
      <c r="J66" s="78"/>
      <c r="K66" s="76"/>
      <c r="L66" s="79"/>
      <c r="M66" s="80"/>
      <c r="N66" s="44"/>
      <c r="O66" s="44"/>
      <c r="P66" s="81"/>
      <c r="Q66" s="131"/>
      <c r="R66" s="82"/>
      <c r="S66" s="123"/>
      <c r="T66" s="123"/>
      <c r="U66" s="123"/>
      <c r="V66" s="123"/>
      <c r="W66" s="122"/>
      <c r="X66" s="123"/>
    </row>
    <row r="67" spans="1:24" s="97" customFormat="1" ht="25.25" customHeight="1">
      <c r="A67" s="213"/>
      <c r="B67" s="124"/>
      <c r="C67" s="98"/>
      <c r="D67" s="99"/>
      <c r="E67" s="100"/>
      <c r="F67" s="101"/>
      <c r="G67" s="99"/>
      <c r="H67" s="100"/>
      <c r="I67" s="77"/>
      <c r="J67" s="78"/>
      <c r="K67" s="76"/>
      <c r="L67" s="79"/>
      <c r="M67" s="80"/>
      <c r="N67" s="44"/>
      <c r="O67" s="44"/>
      <c r="P67" s="81"/>
      <c r="Q67" s="131"/>
      <c r="R67" s="82"/>
      <c r="S67" s="123"/>
      <c r="T67" s="123"/>
      <c r="U67" s="123"/>
      <c r="V67" s="123"/>
      <c r="W67" s="122"/>
      <c r="X67" s="123"/>
    </row>
    <row r="68" spans="1:24" s="97" customFormat="1" ht="25.25" customHeight="1">
      <c r="A68" s="213"/>
      <c r="B68" s="124"/>
      <c r="C68" s="98"/>
      <c r="D68" s="99"/>
      <c r="E68" s="100"/>
      <c r="F68" s="101"/>
      <c r="G68" s="99"/>
      <c r="H68" s="100"/>
      <c r="I68" s="77"/>
      <c r="J68" s="78"/>
      <c r="K68" s="76"/>
      <c r="L68" s="79"/>
      <c r="M68" s="80"/>
      <c r="N68" s="44"/>
      <c r="O68" s="44"/>
      <c r="P68" s="81"/>
      <c r="Q68" s="131"/>
      <c r="R68" s="82"/>
      <c r="S68" s="123"/>
      <c r="T68" s="123"/>
      <c r="U68" s="123"/>
      <c r="V68" s="123"/>
      <c r="W68" s="122"/>
      <c r="X68" s="123"/>
    </row>
    <row r="69" spans="1:24" s="97" customFormat="1" ht="25.25" customHeight="1">
      <c r="A69" s="213"/>
      <c r="B69" s="124"/>
      <c r="C69" s="98"/>
      <c r="D69" s="99"/>
      <c r="E69" s="100"/>
      <c r="F69" s="101"/>
      <c r="G69" s="99"/>
      <c r="H69" s="100"/>
      <c r="I69" s="77"/>
      <c r="J69" s="78"/>
      <c r="K69" s="76"/>
      <c r="L69" s="79"/>
      <c r="M69" s="80"/>
      <c r="N69" s="44"/>
      <c r="O69" s="44"/>
      <c r="P69" s="81"/>
      <c r="Q69" s="131"/>
      <c r="R69" s="82"/>
      <c r="S69" s="123"/>
      <c r="T69" s="123"/>
      <c r="U69" s="123"/>
      <c r="V69" s="123"/>
      <c r="W69" s="122"/>
      <c r="X69" s="123"/>
    </row>
    <row r="70" spans="1:24" s="97" customFormat="1" ht="25.25" customHeight="1">
      <c r="A70" s="213"/>
      <c r="B70" s="124"/>
      <c r="C70" s="98"/>
      <c r="D70" s="99"/>
      <c r="E70" s="100"/>
      <c r="F70" s="101"/>
      <c r="G70" s="99"/>
      <c r="H70" s="100"/>
      <c r="I70" s="77"/>
      <c r="J70" s="78"/>
      <c r="K70" s="76"/>
      <c r="L70" s="79"/>
      <c r="M70" s="80"/>
      <c r="N70" s="44"/>
      <c r="O70" s="44"/>
      <c r="P70" s="81"/>
      <c r="Q70" s="131"/>
      <c r="R70" s="82"/>
      <c r="S70" s="123"/>
      <c r="T70" s="123"/>
      <c r="U70" s="123"/>
      <c r="V70" s="123"/>
      <c r="W70" s="122"/>
      <c r="X70" s="123"/>
    </row>
    <row r="71" spans="1:24" s="29" customFormat="1" ht="25.25" customHeight="1">
      <c r="A71" s="213"/>
      <c r="B71" s="124"/>
      <c r="C71" s="98"/>
      <c r="D71" s="99"/>
      <c r="E71" s="100"/>
      <c r="F71" s="101"/>
      <c r="G71" s="99"/>
      <c r="H71" s="100"/>
      <c r="I71" s="77"/>
      <c r="J71" s="78"/>
      <c r="K71" s="76"/>
      <c r="L71" s="79"/>
      <c r="M71" s="80"/>
      <c r="N71" s="44"/>
      <c r="O71" s="44"/>
      <c r="P71" s="81"/>
      <c r="Q71" s="131"/>
      <c r="R71" s="82"/>
      <c r="S71" s="123"/>
      <c r="T71" s="123"/>
      <c r="U71" s="123"/>
      <c r="V71" s="123"/>
      <c r="W71" s="122"/>
      <c r="X71" s="123"/>
    </row>
    <row r="72" spans="1:24" s="125" customFormat="1" ht="25.25" customHeight="1">
      <c r="A72" s="213"/>
      <c r="B72" s="124"/>
      <c r="C72" s="98"/>
      <c r="D72" s="99"/>
      <c r="E72" s="100"/>
      <c r="F72" s="101"/>
      <c r="G72" s="99"/>
      <c r="H72" s="100"/>
      <c r="I72" s="77"/>
      <c r="J72" s="78"/>
      <c r="K72" s="76"/>
      <c r="L72" s="79"/>
      <c r="M72" s="80"/>
      <c r="N72" s="44"/>
      <c r="O72" s="44"/>
      <c r="P72" s="81"/>
      <c r="Q72" s="131"/>
      <c r="R72" s="82"/>
      <c r="S72" s="123"/>
      <c r="T72" s="123"/>
      <c r="U72" s="123"/>
      <c r="V72" s="123"/>
      <c r="W72" s="122"/>
      <c r="X72" s="123"/>
    </row>
    <row r="73" spans="1:24" s="125" customFormat="1" ht="25.25" customHeight="1">
      <c r="A73" s="213"/>
      <c r="B73" s="139"/>
      <c r="C73" s="98"/>
      <c r="D73" s="99"/>
      <c r="E73" s="100"/>
      <c r="F73" s="101"/>
      <c r="G73" s="99"/>
      <c r="H73" s="100"/>
      <c r="I73" s="77"/>
      <c r="J73" s="78"/>
      <c r="K73" s="76"/>
      <c r="L73" s="79"/>
      <c r="M73" s="80"/>
      <c r="N73" s="44"/>
      <c r="O73" s="140"/>
      <c r="P73" s="81"/>
      <c r="Q73" s="131"/>
      <c r="R73" s="82"/>
      <c r="S73" s="123"/>
      <c r="T73" s="123"/>
      <c r="U73" s="123"/>
      <c r="V73" s="123"/>
      <c r="W73" s="122"/>
      <c r="X73" s="123"/>
    </row>
    <row r="74" spans="1:24" s="29" customFormat="1" ht="25.25" customHeight="1">
      <c r="A74" s="215"/>
      <c r="B74" s="124"/>
      <c r="C74" s="98"/>
      <c r="D74" s="99"/>
      <c r="E74" s="100"/>
      <c r="F74" s="101"/>
      <c r="G74" s="99"/>
      <c r="H74" s="100"/>
      <c r="I74" s="77"/>
      <c r="J74" s="78"/>
      <c r="K74" s="76"/>
      <c r="L74" s="79"/>
      <c r="M74" s="80"/>
      <c r="N74" s="44"/>
      <c r="O74" s="44"/>
      <c r="P74" s="81"/>
      <c r="Q74" s="131"/>
      <c r="R74" s="82"/>
      <c r="S74" s="123"/>
      <c r="T74" s="123"/>
      <c r="U74" s="123"/>
      <c r="V74" s="123"/>
      <c r="W74" s="122"/>
      <c r="X74" s="123"/>
    </row>
    <row r="75" spans="1:24" s="29" customFormat="1" ht="25.25" customHeight="1">
      <c r="A75" s="215"/>
      <c r="B75" s="124"/>
      <c r="C75" s="98"/>
      <c r="D75" s="99"/>
      <c r="E75" s="100"/>
      <c r="F75" s="101"/>
      <c r="G75" s="99"/>
      <c r="H75" s="100"/>
      <c r="I75" s="77"/>
      <c r="J75" s="78"/>
      <c r="K75" s="76"/>
      <c r="L75" s="79"/>
      <c r="M75" s="80"/>
      <c r="N75" s="44"/>
      <c r="O75" s="44"/>
      <c r="P75" s="81"/>
      <c r="Q75" s="131"/>
      <c r="R75" s="82"/>
      <c r="S75" s="123"/>
      <c r="T75" s="123"/>
      <c r="U75" s="123"/>
      <c r="V75" s="123"/>
      <c r="W75" s="122"/>
      <c r="X75" s="123"/>
    </row>
    <row r="76" spans="1:24" s="29" customFormat="1" ht="25.25" customHeight="1">
      <c r="A76" s="215"/>
      <c r="B76" s="216"/>
      <c r="C76" s="98"/>
      <c r="D76" s="99"/>
      <c r="E76" s="100"/>
      <c r="F76" s="101"/>
      <c r="G76" s="99"/>
      <c r="H76" s="100"/>
      <c r="I76" s="77"/>
      <c r="J76" s="78"/>
      <c r="K76" s="76"/>
      <c r="L76" s="79"/>
      <c r="M76" s="80"/>
      <c r="N76" s="44"/>
      <c r="O76" s="44"/>
      <c r="P76" s="81"/>
      <c r="Q76" s="131"/>
      <c r="R76" s="82"/>
      <c r="S76" s="123"/>
      <c r="T76" s="123"/>
      <c r="U76" s="123"/>
      <c r="V76" s="123"/>
      <c r="W76" s="122"/>
      <c r="X76" s="123"/>
    </row>
    <row r="77" spans="1:24" s="29" customFormat="1" ht="25.25" customHeight="1">
      <c r="A77" s="215"/>
      <c r="B77" s="124"/>
      <c r="C77" s="98"/>
      <c r="D77" s="99"/>
      <c r="E77" s="100"/>
      <c r="F77" s="101"/>
      <c r="G77" s="99"/>
      <c r="H77" s="100"/>
      <c r="I77" s="77"/>
      <c r="J77" s="78"/>
      <c r="K77" s="76"/>
      <c r="L77" s="79"/>
      <c r="M77" s="80"/>
      <c r="N77" s="44"/>
      <c r="O77" s="44"/>
      <c r="P77" s="81"/>
      <c r="Q77" s="131"/>
      <c r="R77" s="82"/>
      <c r="S77" s="123"/>
      <c r="T77" s="123"/>
      <c r="U77" s="123"/>
      <c r="V77" s="123"/>
      <c r="W77" s="122"/>
      <c r="X77" s="123"/>
    </row>
    <row r="78" spans="1:24" s="29" customFormat="1" ht="25.25" customHeight="1">
      <c r="A78" s="215"/>
      <c r="B78" s="216"/>
      <c r="C78" s="73"/>
      <c r="D78" s="74"/>
      <c r="E78" s="75"/>
      <c r="F78" s="76"/>
      <c r="G78" s="74"/>
      <c r="H78" s="75"/>
      <c r="I78" s="77"/>
      <c r="J78" s="78"/>
      <c r="K78" s="76"/>
      <c r="L78" s="79"/>
      <c r="M78" s="80"/>
      <c r="N78" s="44"/>
      <c r="O78" s="44"/>
      <c r="P78" s="81"/>
      <c r="Q78" s="131"/>
      <c r="R78" s="82"/>
      <c r="S78" s="123"/>
      <c r="T78" s="123"/>
      <c r="U78" s="123"/>
      <c r="V78" s="123"/>
      <c r="W78" s="122"/>
      <c r="X78" s="123"/>
    </row>
    <row r="79" spans="1:24" s="29" customFormat="1" ht="25.25" customHeight="1">
      <c r="A79" s="215"/>
      <c r="B79" s="124"/>
      <c r="C79" s="98"/>
      <c r="D79" s="99"/>
      <c r="E79" s="100"/>
      <c r="F79" s="101"/>
      <c r="G79" s="99"/>
      <c r="H79" s="100"/>
      <c r="I79" s="77"/>
      <c r="J79" s="78"/>
      <c r="K79" s="76"/>
      <c r="L79" s="79"/>
      <c r="M79" s="80"/>
      <c r="N79" s="44"/>
      <c r="O79" s="44"/>
      <c r="P79" s="81"/>
      <c r="Q79" s="131"/>
      <c r="R79" s="82"/>
      <c r="S79" s="123"/>
      <c r="T79" s="123"/>
      <c r="U79" s="123"/>
      <c r="V79" s="123"/>
      <c r="W79" s="122"/>
      <c r="X79" s="123"/>
    </row>
    <row r="80" spans="1:24" s="29" customFormat="1" ht="25.25" customHeight="1">
      <c r="A80" s="215"/>
      <c r="B80" s="216"/>
      <c r="C80" s="98"/>
      <c r="D80" s="99"/>
      <c r="E80" s="100"/>
      <c r="F80" s="101"/>
      <c r="G80" s="99"/>
      <c r="H80" s="100"/>
      <c r="I80" s="77"/>
      <c r="J80" s="78"/>
      <c r="K80" s="76"/>
      <c r="L80" s="79"/>
      <c r="M80" s="80"/>
      <c r="N80" s="44"/>
      <c r="O80" s="44"/>
      <c r="P80" s="81"/>
      <c r="Q80" s="131"/>
      <c r="R80" s="82"/>
      <c r="S80" s="123"/>
      <c r="T80" s="123"/>
      <c r="U80" s="123"/>
      <c r="V80" s="123"/>
      <c r="W80" s="122"/>
      <c r="X80" s="123"/>
    </row>
    <row r="81" spans="1:24" s="29" customFormat="1" ht="25.25" customHeight="1">
      <c r="A81" s="215"/>
      <c r="B81" s="124"/>
      <c r="C81" s="98"/>
      <c r="D81" s="99"/>
      <c r="E81" s="100"/>
      <c r="F81" s="101"/>
      <c r="G81" s="99"/>
      <c r="H81" s="100"/>
      <c r="I81" s="77"/>
      <c r="J81" s="78"/>
      <c r="K81" s="76"/>
      <c r="L81" s="79"/>
      <c r="M81" s="80"/>
      <c r="N81" s="44"/>
      <c r="O81" s="44"/>
      <c r="P81" s="81"/>
      <c r="Q81" s="131"/>
      <c r="R81" s="82"/>
      <c r="S81" s="123"/>
      <c r="T81" s="123"/>
      <c r="U81" s="123"/>
      <c r="V81" s="123"/>
      <c r="W81" s="122"/>
      <c r="X81" s="123"/>
    </row>
    <row r="82" spans="1:24" s="29" customFormat="1" ht="25.25" customHeight="1">
      <c r="A82" s="215"/>
      <c r="B82" s="124"/>
      <c r="C82" s="98"/>
      <c r="D82" s="99"/>
      <c r="E82" s="100"/>
      <c r="F82" s="101"/>
      <c r="G82" s="99"/>
      <c r="H82" s="100"/>
      <c r="I82" s="77"/>
      <c r="J82" s="78"/>
      <c r="K82" s="76"/>
      <c r="L82" s="79"/>
      <c r="M82" s="80"/>
      <c r="N82" s="44"/>
      <c r="O82" s="44"/>
      <c r="P82" s="81"/>
      <c r="Q82" s="131"/>
      <c r="R82" s="82"/>
      <c r="S82" s="123"/>
      <c r="T82" s="123"/>
      <c r="U82" s="123"/>
      <c r="V82" s="123"/>
      <c r="W82" s="122"/>
      <c r="X82" s="123"/>
    </row>
    <row r="83" spans="1:24" s="97" customFormat="1" ht="25.25" hidden="1" customHeight="1">
      <c r="A83" s="83">
        <v>32</v>
      </c>
      <c r="B83" s="138"/>
      <c r="C83" s="134">
        <v>72</v>
      </c>
      <c r="D83" s="135">
        <v>12</v>
      </c>
      <c r="E83" s="136" t="s">
        <v>29</v>
      </c>
      <c r="F83" s="137">
        <v>156</v>
      </c>
      <c r="G83" s="135">
        <v>0</v>
      </c>
      <c r="H83" s="136" t="s">
        <v>27</v>
      </c>
      <c r="I83" s="89">
        <f t="shared" ref="I83:I98" si="13">C83+(D83/60)</f>
        <v>72.2</v>
      </c>
      <c r="J83" s="90">
        <f t="shared" ref="J83:J98" si="14">360-F83-(G83/60)</f>
        <v>204</v>
      </c>
      <c r="K83" s="88">
        <f t="shared" ref="K83:K97" si="15">L83-5</f>
        <v>283</v>
      </c>
      <c r="L83" s="91">
        <v>288</v>
      </c>
      <c r="M83" s="133" t="e">
        <f>(S83*(0.3+(K83*2)/1/60/60+0.83*(36*20/60/60)))+(T83*(0.3+(K83*2)/1/60/60))+U83*0.5+V83*0.25+(W83*(0.3+(K83*2)/1/60/60))+#REF!*2+#REF!*0.25+#REF!*0.75+(#REF!*(0.3+(K83*2)/1/60/60+0.83*(36*20/60/60)))+#REF!*1</f>
        <v>#REF!</v>
      </c>
      <c r="N83" s="92">
        <f>60*SQRT((I83-I82)^2+(COS(0.5*(I83+I82)*PI()/180)*(J83-J82))^2)</f>
        <v>10796.957555738574</v>
      </c>
      <c r="O83" s="92">
        <v>8</v>
      </c>
      <c r="P83" s="93">
        <f t="shared" ref="P83:P94" si="16">N83/O83</f>
        <v>1349.6196944673218</v>
      </c>
      <c r="Q83" s="130">
        <f>R82+P83/24</f>
        <v>56.234153936138405</v>
      </c>
      <c r="R83" s="94" t="e">
        <f t="shared" ref="R83:R94" si="17">Q83+M83/24</f>
        <v>#REF!</v>
      </c>
      <c r="S83" s="95">
        <v>1</v>
      </c>
      <c r="T83" s="95"/>
      <c r="U83" s="95"/>
      <c r="V83" s="95"/>
      <c r="W83" s="96"/>
      <c r="X83" s="95"/>
    </row>
    <row r="84" spans="1:24" s="29" customFormat="1" ht="25.25" hidden="1" customHeight="1">
      <c r="A84" s="83">
        <f t="shared" ref="A84:A96" si="18">A83+1</f>
        <v>33</v>
      </c>
      <c r="B84" s="84"/>
      <c r="C84" s="85">
        <v>72</v>
      </c>
      <c r="D84" s="86">
        <v>24</v>
      </c>
      <c r="E84" s="87" t="s">
        <v>29</v>
      </c>
      <c r="F84" s="88">
        <v>157</v>
      </c>
      <c r="G84" s="86">
        <v>0</v>
      </c>
      <c r="H84" s="87" t="s">
        <v>27</v>
      </c>
      <c r="I84" s="89">
        <f t="shared" si="13"/>
        <v>72.400000000000006</v>
      </c>
      <c r="J84" s="90">
        <f t="shared" si="14"/>
        <v>203</v>
      </c>
      <c r="K84" s="88">
        <f t="shared" si="15"/>
        <v>301</v>
      </c>
      <c r="L84" s="91">
        <v>306</v>
      </c>
      <c r="M84" s="133" t="e">
        <f>(S84*(0.3+(K84*2)/1/60/60+0.83*(36*20/60/60)))+(T84*(0.3+(K84*2)/1/60/60))+U84*0.5+V84*0.25+(W84*(0.3+(K84*2)/1/60/60))+#REF!*2+#REF!*0.25+#REF!*0.75+(#REF!*(0.3+(K84*2)/1/60/60+0.83*(36*20/60/60)))+#REF!*1</f>
        <v>#REF!</v>
      </c>
      <c r="N84" s="92">
        <f t="shared" ref="N84:N91" si="19">60*SQRT((I84-I83)^2+(COS(0.5*(I84+I83)*PI()/180)*(J84-J83))^2)</f>
        <v>21.83506280477814</v>
      </c>
      <c r="O84" s="92">
        <v>11</v>
      </c>
      <c r="P84" s="93">
        <f t="shared" si="16"/>
        <v>1.9850057095252855</v>
      </c>
      <c r="Q84" s="130" t="e">
        <f t="shared" ref="Q84:Q87" si="20">R83+P84/24</f>
        <v>#REF!</v>
      </c>
      <c r="R84" s="94" t="e">
        <f t="shared" si="17"/>
        <v>#REF!</v>
      </c>
      <c r="S84" s="95"/>
      <c r="T84" s="95">
        <v>1</v>
      </c>
      <c r="U84" s="95"/>
      <c r="V84" s="95"/>
      <c r="W84" s="96"/>
      <c r="X84" s="95"/>
    </row>
    <row r="85" spans="1:24" s="97" customFormat="1" ht="25.25" hidden="1" customHeight="1">
      <c r="A85" s="83">
        <f t="shared" si="18"/>
        <v>34</v>
      </c>
      <c r="B85" s="84"/>
      <c r="C85" s="85">
        <v>72</v>
      </c>
      <c r="D85" s="86">
        <v>36</v>
      </c>
      <c r="E85" s="87" t="s">
        <v>29</v>
      </c>
      <c r="F85" s="88">
        <v>158</v>
      </c>
      <c r="G85" s="86">
        <v>0</v>
      </c>
      <c r="H85" s="87" t="s">
        <v>27</v>
      </c>
      <c r="I85" s="89">
        <f t="shared" si="13"/>
        <v>72.599999999999994</v>
      </c>
      <c r="J85" s="90">
        <f t="shared" si="14"/>
        <v>202</v>
      </c>
      <c r="K85" s="88">
        <f t="shared" si="15"/>
        <v>192</v>
      </c>
      <c r="L85" s="91">
        <v>197</v>
      </c>
      <c r="M85" s="133" t="e">
        <f>(S85*(0.3+(K85*2)/1/60/60+0.83*(36*20/60/60)))+(T85*(0.3+(K85*2)/1/60/60))+U85*0.5+V85*0.25+(W85*(0.3+(K85*2)/1/60/60))+#REF!*2+#REF!*0.25+#REF!*0.75+(#REF!*(0.3+(K85*2)/1/60/60+0.83*(36*20/60/60)))+#REF!*1</f>
        <v>#REF!</v>
      </c>
      <c r="N85" s="92">
        <f t="shared" si="19"/>
        <v>21.668556026643738</v>
      </c>
      <c r="O85" s="92">
        <v>11</v>
      </c>
      <c r="P85" s="93">
        <f t="shared" si="16"/>
        <v>1.9698687296948854</v>
      </c>
      <c r="Q85" s="130" t="e">
        <f t="shared" si="20"/>
        <v>#REF!</v>
      </c>
      <c r="R85" s="94" t="e">
        <f t="shared" si="17"/>
        <v>#REF!</v>
      </c>
      <c r="S85" s="95">
        <v>1</v>
      </c>
      <c r="T85" s="95"/>
      <c r="U85" s="95"/>
      <c r="V85" s="95"/>
      <c r="W85" s="96"/>
      <c r="X85" s="95"/>
    </row>
    <row r="86" spans="1:24" s="29" customFormat="1" ht="25.25" hidden="1" customHeight="1">
      <c r="A86" s="83">
        <f t="shared" si="18"/>
        <v>35</v>
      </c>
      <c r="B86" s="84"/>
      <c r="C86" s="85">
        <v>72</v>
      </c>
      <c r="D86" s="86">
        <v>48</v>
      </c>
      <c r="E86" s="87" t="s">
        <v>29</v>
      </c>
      <c r="F86" s="88">
        <v>159</v>
      </c>
      <c r="G86" s="86">
        <v>0</v>
      </c>
      <c r="H86" s="87" t="s">
        <v>27</v>
      </c>
      <c r="I86" s="89">
        <f t="shared" si="13"/>
        <v>72.8</v>
      </c>
      <c r="J86" s="90">
        <f t="shared" si="14"/>
        <v>201</v>
      </c>
      <c r="K86" s="88">
        <f t="shared" si="15"/>
        <v>191</v>
      </c>
      <c r="L86" s="91">
        <v>196</v>
      </c>
      <c r="M86" s="133" t="e">
        <f>(S86*(0.3+(K86*2)/1/60/60+0.83*(36*20/60/60)))+(T86*(0.3+(K86*2)/1/60/60))+U86*0.5+V86*0.25+(W86*(0.3+(K86*2)/1/60/60))+#REF!*2+#REF!*0.25+#REF!*0.75+(#REF!*(0.3+(K86*2)/1/60/60+0.83*(36*20/60/60)))+#REF!*1</f>
        <v>#REF!</v>
      </c>
      <c r="N86" s="92">
        <f t="shared" si="19"/>
        <v>21.502430947174531</v>
      </c>
      <c r="O86" s="92">
        <v>11</v>
      </c>
      <c r="P86" s="93">
        <f t="shared" si="16"/>
        <v>1.9547664497431392</v>
      </c>
      <c r="Q86" s="130" t="e">
        <f t="shared" si="20"/>
        <v>#REF!</v>
      </c>
      <c r="R86" s="94" t="e">
        <f t="shared" si="17"/>
        <v>#REF!</v>
      </c>
      <c r="S86" s="95"/>
      <c r="T86" s="95">
        <v>1</v>
      </c>
      <c r="U86" s="95"/>
      <c r="V86" s="95"/>
      <c r="W86" s="96"/>
      <c r="X86" s="95"/>
    </row>
    <row r="87" spans="1:24" s="97" customFormat="1" ht="25.25" hidden="1" customHeight="1">
      <c r="A87" s="83">
        <f t="shared" si="18"/>
        <v>36</v>
      </c>
      <c r="B87" s="84"/>
      <c r="C87" s="85">
        <v>73</v>
      </c>
      <c r="D87" s="86">
        <v>0</v>
      </c>
      <c r="E87" s="87" t="s">
        <v>29</v>
      </c>
      <c r="F87" s="88">
        <v>160</v>
      </c>
      <c r="G87" s="86">
        <v>0</v>
      </c>
      <c r="H87" s="87" t="s">
        <v>27</v>
      </c>
      <c r="I87" s="89">
        <f t="shared" si="13"/>
        <v>73</v>
      </c>
      <c r="J87" s="90">
        <f t="shared" si="14"/>
        <v>200</v>
      </c>
      <c r="K87" s="88">
        <f t="shared" si="15"/>
        <v>189</v>
      </c>
      <c r="L87" s="91">
        <v>194</v>
      </c>
      <c r="M87" s="133" t="e">
        <f>(S87*(0.3+(K87*2)/1/60/60+0.83*(36*20/60/60)))+(T87*(0.3+(K87*2)/1/60/60))+U87*0.5+V87*0.25+(W87*(0.3+(K87*2)/1/60/60))+#REF!*2+#REF!*0.25+#REF!*0.75+(#REF!*(0.3+(K87*2)/1/60/60+0.83*(36*20/60/60)))+#REF!*1</f>
        <v>#REF!</v>
      </c>
      <c r="N87" s="92">
        <f t="shared" si="19"/>
        <v>21.336704673069661</v>
      </c>
      <c r="O87" s="92">
        <v>11</v>
      </c>
      <c r="P87" s="93">
        <f t="shared" si="16"/>
        <v>1.9397004248245147</v>
      </c>
      <c r="Q87" s="130" t="e">
        <f t="shared" si="20"/>
        <v>#REF!</v>
      </c>
      <c r="R87" s="94" t="e">
        <f t="shared" si="17"/>
        <v>#REF!</v>
      </c>
      <c r="S87" s="95">
        <v>1</v>
      </c>
      <c r="T87" s="95"/>
      <c r="U87" s="95"/>
      <c r="V87" s="95"/>
      <c r="W87" s="96"/>
      <c r="X87" s="95"/>
    </row>
    <row r="88" spans="1:24" s="29" customFormat="1" ht="25.25" hidden="1" customHeight="1">
      <c r="A88" s="83">
        <f t="shared" si="18"/>
        <v>37</v>
      </c>
      <c r="B88" s="84"/>
      <c r="C88" s="85">
        <v>73</v>
      </c>
      <c r="D88" s="86">
        <v>12</v>
      </c>
      <c r="E88" s="87" t="s">
        <v>29</v>
      </c>
      <c r="F88" s="88">
        <v>161</v>
      </c>
      <c r="G88" s="86">
        <v>0</v>
      </c>
      <c r="H88" s="87" t="s">
        <v>27</v>
      </c>
      <c r="I88" s="89">
        <f t="shared" si="13"/>
        <v>73.2</v>
      </c>
      <c r="J88" s="90">
        <f t="shared" si="14"/>
        <v>199</v>
      </c>
      <c r="K88" s="88">
        <f t="shared" si="15"/>
        <v>332</v>
      </c>
      <c r="L88" s="91">
        <v>337</v>
      </c>
      <c r="M88" s="133" t="e">
        <f>(S88*(0.3+(K88*2)/1/60/60+0.83*(36*20/60/60)))+(T88*(0.3+(K88*2)/1/60/60))+U88*0.5+V88*0.25+(W88*(0.3+(K88*2)/1/60/60))+#REF!*2+#REF!*0.25+#REF!*0.75+(#REF!*(0.3+(K88*2)/1/60/60+0.83*(36*20/60/60)))+#REF!*1</f>
        <v>#REF!</v>
      </c>
      <c r="N88" s="92">
        <f t="shared" si="19"/>
        <v>21.17139474163697</v>
      </c>
      <c r="O88" s="92">
        <v>11</v>
      </c>
      <c r="P88" s="93">
        <f t="shared" si="16"/>
        <v>1.9246722492397246</v>
      </c>
      <c r="Q88" s="130" t="e">
        <f t="shared" ref="Q88:Q98" si="21">R87+P88/24</f>
        <v>#REF!</v>
      </c>
      <c r="R88" s="94" t="e">
        <f t="shared" si="17"/>
        <v>#REF!</v>
      </c>
      <c r="S88" s="95"/>
      <c r="T88" s="95">
        <v>1</v>
      </c>
      <c r="U88" s="95"/>
      <c r="V88" s="95"/>
      <c r="W88" s="96"/>
      <c r="X88" s="95"/>
    </row>
    <row r="89" spans="1:24" s="97" customFormat="1" ht="25.25" hidden="1" customHeight="1">
      <c r="A89" s="83">
        <f t="shared" si="18"/>
        <v>38</v>
      </c>
      <c r="B89" s="84"/>
      <c r="C89" s="85">
        <v>73</v>
      </c>
      <c r="D89" s="86">
        <v>24</v>
      </c>
      <c r="E89" s="87" t="s">
        <v>29</v>
      </c>
      <c r="F89" s="88">
        <v>162</v>
      </c>
      <c r="G89" s="86">
        <v>0</v>
      </c>
      <c r="H89" s="87" t="s">
        <v>27</v>
      </c>
      <c r="I89" s="89">
        <f t="shared" si="13"/>
        <v>73.400000000000006</v>
      </c>
      <c r="J89" s="90">
        <f t="shared" si="14"/>
        <v>198</v>
      </c>
      <c r="K89" s="88">
        <f t="shared" si="15"/>
        <v>181</v>
      </c>
      <c r="L89" s="91">
        <v>186</v>
      </c>
      <c r="M89" s="133" t="e">
        <f>(S89*(0.3+(K89*2)/1/60/60+0.83*(36*20/60/60)))+(T89*(0.3+(K89*2)/1/60/60))+U89*0.5+V89*0.25+(W89*(0.3+(K89*2)/1/60/60))+#REF!*2+#REF!*0.25+#REF!*0.75+(#REF!*(0.3+(K89*2)/1/60/60+0.83*(36*20/60/60)))+#REF!*1</f>
        <v>#REF!</v>
      </c>
      <c r="N89" s="92">
        <f t="shared" si="19"/>
        <v>21.006519133970578</v>
      </c>
      <c r="O89" s="92">
        <v>11</v>
      </c>
      <c r="P89" s="93">
        <f t="shared" si="16"/>
        <v>1.9096835576336888</v>
      </c>
      <c r="Q89" s="130" t="e">
        <f t="shared" si="21"/>
        <v>#REF!</v>
      </c>
      <c r="R89" s="94" t="e">
        <f t="shared" si="17"/>
        <v>#REF!</v>
      </c>
      <c r="S89" s="95">
        <v>1</v>
      </c>
      <c r="T89" s="95"/>
      <c r="U89" s="95">
        <v>1</v>
      </c>
      <c r="V89" s="95"/>
      <c r="W89" s="96"/>
      <c r="X89" s="95"/>
    </row>
    <row r="90" spans="1:24" s="29" customFormat="1" ht="25.25" hidden="1" customHeight="1">
      <c r="A90" s="83">
        <f t="shared" si="18"/>
        <v>39</v>
      </c>
      <c r="B90" s="84"/>
      <c r="C90" s="85">
        <v>73</v>
      </c>
      <c r="D90" s="86">
        <v>36</v>
      </c>
      <c r="E90" s="87" t="s">
        <v>29</v>
      </c>
      <c r="F90" s="88">
        <v>163</v>
      </c>
      <c r="G90" s="86">
        <v>0</v>
      </c>
      <c r="H90" s="87" t="s">
        <v>27</v>
      </c>
      <c r="I90" s="89">
        <f t="shared" si="13"/>
        <v>73.599999999999994</v>
      </c>
      <c r="J90" s="90">
        <f t="shared" si="14"/>
        <v>197</v>
      </c>
      <c r="K90" s="88">
        <f t="shared" si="15"/>
        <v>137</v>
      </c>
      <c r="L90" s="91">
        <v>142</v>
      </c>
      <c r="M90" s="133" t="e">
        <f>(S90*(0.3+(K90*2)/1/60/60+0.83*(36*20/60/60)))+(T90*(0.3+(K90*2)/1/60/60))+U90*0.5+V90*0.25+(W90*(0.3+(K90*2)/1/60/60))+#REF!*2+#REF!*0.25+#REF!*0.75+(#REF!*(0.3+(K90*2)/1/60/60+0.83*(36*20/60/60)))+#REF!*1</f>
        <v>#REF!</v>
      </c>
      <c r="N90" s="92">
        <f t="shared" si="19"/>
        <v>20.842096288478764</v>
      </c>
      <c r="O90" s="92">
        <v>11</v>
      </c>
      <c r="P90" s="93">
        <f t="shared" si="16"/>
        <v>1.8947360262253421</v>
      </c>
      <c r="Q90" s="130" t="e">
        <f t="shared" si="21"/>
        <v>#REF!</v>
      </c>
      <c r="R90" s="94" t="e">
        <f t="shared" si="17"/>
        <v>#REF!</v>
      </c>
      <c r="S90" s="95"/>
      <c r="T90" s="95">
        <v>1</v>
      </c>
      <c r="U90" s="95"/>
      <c r="V90" s="95"/>
      <c r="W90" s="96"/>
      <c r="X90" s="95"/>
    </row>
    <row r="91" spans="1:24" s="97" customFormat="1" ht="25.25" hidden="1" customHeight="1">
      <c r="A91" s="83">
        <f t="shared" si="18"/>
        <v>40</v>
      </c>
      <c r="B91" s="84"/>
      <c r="C91" s="85">
        <v>73</v>
      </c>
      <c r="D91" s="86">
        <v>48</v>
      </c>
      <c r="E91" s="87" t="s">
        <v>29</v>
      </c>
      <c r="F91" s="88">
        <v>164</v>
      </c>
      <c r="G91" s="86">
        <v>0</v>
      </c>
      <c r="H91" s="87" t="s">
        <v>27</v>
      </c>
      <c r="I91" s="89">
        <f t="shared" si="13"/>
        <v>73.8</v>
      </c>
      <c r="J91" s="90">
        <f t="shared" si="14"/>
        <v>196</v>
      </c>
      <c r="K91" s="88">
        <f t="shared" si="15"/>
        <v>195</v>
      </c>
      <c r="L91" s="91">
        <v>200</v>
      </c>
      <c r="M91" s="133" t="e">
        <f>(S91*(0.3+(K91*2)/1/60/60+0.83*(36*20/60/60)))+(T91*(0.3+(K91*2)/1/60/60))+U91*0.5+V91*0.25+(W91*(0.3+(K91*2)/1/60/60))+#REF!*2+#REF!*0.25+#REF!*0.75+(#REF!*(0.3+(K91*2)/1/60/60+0.83*(36*20/60/60)))+#REF!*1</f>
        <v>#REF!</v>
      </c>
      <c r="N91" s="92">
        <f t="shared" si="19"/>
        <v>20.678145114761602</v>
      </c>
      <c r="O91" s="92">
        <v>11</v>
      </c>
      <c r="P91" s="93">
        <f t="shared" si="16"/>
        <v>1.8798313740692365</v>
      </c>
      <c r="Q91" s="130" t="e">
        <f t="shared" si="21"/>
        <v>#REF!</v>
      </c>
      <c r="R91" s="94" t="e">
        <f t="shared" si="17"/>
        <v>#REF!</v>
      </c>
      <c r="S91" s="95">
        <v>1</v>
      </c>
      <c r="T91" s="95"/>
      <c r="U91" s="95"/>
      <c r="V91" s="95"/>
      <c r="W91" s="96"/>
      <c r="X91" s="95"/>
    </row>
    <row r="92" spans="1:24" s="97" customFormat="1" ht="25.25" hidden="1" customHeight="1">
      <c r="A92" s="83">
        <f t="shared" si="18"/>
        <v>41</v>
      </c>
      <c r="B92" s="84"/>
      <c r="C92" s="85">
        <v>74</v>
      </c>
      <c r="D92" s="86">
        <v>0</v>
      </c>
      <c r="E92" s="87" t="s">
        <v>29</v>
      </c>
      <c r="F92" s="88">
        <v>165</v>
      </c>
      <c r="G92" s="86">
        <v>0</v>
      </c>
      <c r="H92" s="87" t="s">
        <v>27</v>
      </c>
      <c r="I92" s="89">
        <f t="shared" si="13"/>
        <v>74</v>
      </c>
      <c r="J92" s="90">
        <f t="shared" si="14"/>
        <v>195</v>
      </c>
      <c r="K92" s="88">
        <f t="shared" si="15"/>
        <v>192</v>
      </c>
      <c r="L92" s="91">
        <v>197</v>
      </c>
      <c r="M92" s="133" t="e">
        <f>(S92*(0.3+(K92*2)/1/60/60+0.83*(36*20/60/60)))+(T92*(0.3+(K92*2)/1/60/60))+U92*0.5+V92*0.25+(W92*(0.3+(K92*2)/1/60/60))+#REF!*2+#REF!*0.25+#REF!*0.75+(#REF!*(0.3+(K92*2)/1/60/60+0.83*(36*20/60/60)))+#REF!*1</f>
        <v>#REF!</v>
      </c>
      <c r="N92" s="92">
        <f t="shared" ref="N92:N98" si="22">60*SQRT((I92-I91)^2+(COS(0.5*(I92+I91)*PI()/180)*(J92-J91))^2)</f>
        <v>20.514685007827651</v>
      </c>
      <c r="O92" s="92">
        <v>11</v>
      </c>
      <c r="P92" s="93">
        <f t="shared" si="16"/>
        <v>1.8649713643479684</v>
      </c>
      <c r="Q92" s="130" t="e">
        <f t="shared" si="21"/>
        <v>#REF!</v>
      </c>
      <c r="R92" s="94" t="e">
        <f t="shared" si="17"/>
        <v>#REF!</v>
      </c>
      <c r="S92" s="95"/>
      <c r="T92" s="95">
        <v>1</v>
      </c>
      <c r="U92" s="95"/>
      <c r="V92" s="95"/>
      <c r="W92" s="96"/>
      <c r="X92" s="95"/>
    </row>
    <row r="93" spans="1:24" s="97" customFormat="1" ht="25.25" hidden="1" customHeight="1">
      <c r="A93" s="83">
        <f t="shared" si="18"/>
        <v>42</v>
      </c>
      <c r="B93" s="84"/>
      <c r="C93" s="85">
        <v>74</v>
      </c>
      <c r="D93" s="86">
        <v>12</v>
      </c>
      <c r="E93" s="87" t="s">
        <v>29</v>
      </c>
      <c r="F93" s="88">
        <v>166</v>
      </c>
      <c r="G93" s="86">
        <v>0</v>
      </c>
      <c r="H93" s="87" t="s">
        <v>27</v>
      </c>
      <c r="I93" s="89">
        <f t="shared" si="13"/>
        <v>74.2</v>
      </c>
      <c r="J93" s="90">
        <f t="shared" si="14"/>
        <v>194</v>
      </c>
      <c r="K93" s="88">
        <f t="shared" si="15"/>
        <v>252</v>
      </c>
      <c r="L93" s="91">
        <v>257</v>
      </c>
      <c r="M93" s="133" t="e">
        <f>(S93*(0.3+(K93*2)/1/60/60+0.83*(36*20/60/60)))+(T93*(0.3+(K93*2)/1/60/60))+U93*0.5+V93*0.25+(W93*(0.3+(K93*2)/1/60/60))+#REF!*2+#REF!*0.25+#REF!*0.75+(#REF!*(0.3+(K93*2)/1/60/60+0.83*(36*20/60/60)))+#REF!*1</f>
        <v>#REF!</v>
      </c>
      <c r="N93" s="92">
        <f t="shared" si="22"/>
        <v>20.351735862664128</v>
      </c>
      <c r="O93" s="92">
        <v>11</v>
      </c>
      <c r="P93" s="93">
        <f t="shared" si="16"/>
        <v>1.8501578056967389</v>
      </c>
      <c r="Q93" s="130" t="e">
        <f t="shared" si="21"/>
        <v>#REF!</v>
      </c>
      <c r="R93" s="94" t="e">
        <f t="shared" si="17"/>
        <v>#REF!</v>
      </c>
      <c r="S93" s="95">
        <v>1</v>
      </c>
      <c r="T93" s="95"/>
      <c r="U93" s="95"/>
      <c r="V93" s="95"/>
      <c r="W93" s="96"/>
      <c r="X93" s="95"/>
    </row>
    <row r="94" spans="1:24" s="97" customFormat="1" ht="25.25" hidden="1" customHeight="1">
      <c r="A94" s="83">
        <f t="shared" si="18"/>
        <v>43</v>
      </c>
      <c r="B94" s="84"/>
      <c r="C94" s="85">
        <v>74</v>
      </c>
      <c r="D94" s="86">
        <v>24</v>
      </c>
      <c r="E94" s="87" t="s">
        <v>29</v>
      </c>
      <c r="F94" s="88">
        <v>167</v>
      </c>
      <c r="G94" s="86">
        <v>0</v>
      </c>
      <c r="H94" s="87" t="s">
        <v>27</v>
      </c>
      <c r="I94" s="89">
        <f t="shared" si="13"/>
        <v>74.400000000000006</v>
      </c>
      <c r="J94" s="90">
        <f t="shared" si="14"/>
        <v>193</v>
      </c>
      <c r="K94" s="88">
        <f t="shared" si="15"/>
        <v>306</v>
      </c>
      <c r="L94" s="91">
        <v>311</v>
      </c>
      <c r="M94" s="133" t="e">
        <f>(S94*(0.3+(K94*2)/1/60/60+0.83*(36*20/60/60)))+(T94*(0.3+(K94*2)/1/60/60))+U94*0.5+V94*0.25+(W94*(0.3+(K94*2)/1/60/60))+#REF!*2+#REF!*0.25+#REF!*0.75+(#REF!*(0.3+(K94*2)/1/60/60+0.83*(36*20/60/60)))+#REF!*1</f>
        <v>#REF!</v>
      </c>
      <c r="N94" s="92">
        <f t="shared" si="22"/>
        <v>20.189318089138489</v>
      </c>
      <c r="O94" s="92">
        <v>11</v>
      </c>
      <c r="P94" s="93">
        <f t="shared" si="16"/>
        <v>1.8353925535580444</v>
      </c>
      <c r="Q94" s="130" t="e">
        <f t="shared" si="21"/>
        <v>#REF!</v>
      </c>
      <c r="R94" s="94" t="e">
        <f t="shared" si="17"/>
        <v>#REF!</v>
      </c>
      <c r="S94" s="95"/>
      <c r="T94" s="95">
        <v>1</v>
      </c>
      <c r="U94" s="95"/>
      <c r="V94" s="95"/>
      <c r="W94" s="96"/>
      <c r="X94" s="95"/>
    </row>
    <row r="95" spans="1:24" s="97" customFormat="1" ht="25.25" hidden="1" customHeight="1">
      <c r="A95" s="83">
        <f t="shared" si="18"/>
        <v>44</v>
      </c>
      <c r="B95" s="84"/>
      <c r="C95" s="85">
        <v>74</v>
      </c>
      <c r="D95" s="86">
        <v>36</v>
      </c>
      <c r="E95" s="87" t="s">
        <v>29</v>
      </c>
      <c r="F95" s="88">
        <v>168</v>
      </c>
      <c r="G95" s="86">
        <v>0</v>
      </c>
      <c r="H95" s="87" t="s">
        <v>27</v>
      </c>
      <c r="I95" s="89">
        <f t="shared" si="13"/>
        <v>74.599999999999994</v>
      </c>
      <c r="J95" s="90">
        <f t="shared" si="14"/>
        <v>192</v>
      </c>
      <c r="K95" s="88">
        <f t="shared" si="15"/>
        <v>251</v>
      </c>
      <c r="L95" s="91">
        <v>256</v>
      </c>
      <c r="M95" s="133" t="e">
        <f>(S95*(0.3+(K95*2)/1/60/60+0.83*(36*20/60/60)))+(T95*(0.3+(K95*2)/1/60/60))+U95*0.5+V95*0.25+(W95*(0.3+(K95*2)/1/60/60))+#REF!*2+#REF!*0.25+#REF!*0.75+(#REF!*(0.3+(K95*2)/1/60/60+0.83*(36*20/60/60)))+#REF!*1</f>
        <v>#REF!</v>
      </c>
      <c r="N95" s="92">
        <f t="shared" si="22"/>
        <v>20.027452627235988</v>
      </c>
      <c r="O95" s="92">
        <v>11</v>
      </c>
      <c r="P95" s="93">
        <f t="shared" ref="P95:P98" si="23">N95/O95</f>
        <v>1.820677511566908</v>
      </c>
      <c r="Q95" s="130" t="e">
        <f t="shared" si="21"/>
        <v>#REF!</v>
      </c>
      <c r="R95" s="94" t="e">
        <f t="shared" ref="R95:R98" si="24">Q95+M95/24</f>
        <v>#REF!</v>
      </c>
      <c r="S95" s="95">
        <v>1</v>
      </c>
      <c r="T95" s="95"/>
      <c r="U95" s="95"/>
      <c r="V95" s="95">
        <v>1</v>
      </c>
      <c r="W95" s="96"/>
      <c r="X95" s="95"/>
    </row>
    <row r="96" spans="1:24" s="97" customFormat="1" ht="25.25" hidden="1" customHeight="1">
      <c r="A96" s="83">
        <f t="shared" si="18"/>
        <v>45</v>
      </c>
      <c r="B96" s="84"/>
      <c r="C96" s="85">
        <v>74</v>
      </c>
      <c r="D96" s="86">
        <v>48</v>
      </c>
      <c r="E96" s="87" t="s">
        <v>29</v>
      </c>
      <c r="F96" s="88">
        <v>169</v>
      </c>
      <c r="G96" s="86">
        <v>0</v>
      </c>
      <c r="H96" s="87" t="s">
        <v>27</v>
      </c>
      <c r="I96" s="89">
        <f t="shared" si="13"/>
        <v>74.8</v>
      </c>
      <c r="J96" s="90">
        <f t="shared" si="14"/>
        <v>191</v>
      </c>
      <c r="K96" s="88">
        <f t="shared" si="15"/>
        <v>201</v>
      </c>
      <c r="L96" s="91">
        <v>206</v>
      </c>
      <c r="M96" s="133" t="e">
        <f>(S96*(0.3+(K96*2)/1/60/60+0.83*(36*20/60/60)))+(T96*(0.3+(K96*2)/1/60/60))+U96*0.5+V96*0.25+(W96*(0.3+(K96*2)/1/60/60))+#REF!*2+#REF!*0.25+#REF!*0.75+(#REF!*(0.3+(K96*2)/1/60/60+0.83*(36*20/60/60)))+#REF!*1</f>
        <v>#REF!</v>
      </c>
      <c r="N96" s="92">
        <f t="shared" si="22"/>
        <v>19.866160962624502</v>
      </c>
      <c r="O96" s="92">
        <v>11</v>
      </c>
      <c r="P96" s="93">
        <f t="shared" si="23"/>
        <v>1.8060146329658637</v>
      </c>
      <c r="Q96" s="130" t="e">
        <f t="shared" si="21"/>
        <v>#REF!</v>
      </c>
      <c r="R96" s="94" t="e">
        <f t="shared" si="24"/>
        <v>#REF!</v>
      </c>
      <c r="S96" s="95"/>
      <c r="T96" s="95">
        <v>1</v>
      </c>
      <c r="U96" s="95"/>
      <c r="V96" s="95"/>
      <c r="W96" s="96"/>
      <c r="X96" s="95"/>
    </row>
    <row r="97" spans="1:24" s="97" customFormat="1" ht="25.25" hidden="1" customHeight="1">
      <c r="A97" s="213"/>
      <c r="B97" s="124" t="s">
        <v>25</v>
      </c>
      <c r="C97" s="73">
        <v>76</v>
      </c>
      <c r="D97" s="74">
        <v>46.8</v>
      </c>
      <c r="E97" s="75" t="s">
        <v>29</v>
      </c>
      <c r="F97" s="76">
        <v>171</v>
      </c>
      <c r="G97" s="74">
        <v>42</v>
      </c>
      <c r="H97" s="75" t="s">
        <v>27</v>
      </c>
      <c r="I97" s="77">
        <f t="shared" si="13"/>
        <v>76.78</v>
      </c>
      <c r="J97" s="78">
        <f t="shared" si="14"/>
        <v>188.3</v>
      </c>
      <c r="K97" s="76">
        <f t="shared" si="15"/>
        <v>2164</v>
      </c>
      <c r="L97" s="79">
        <v>2169</v>
      </c>
      <c r="M97" s="80" t="e">
        <f>(S97*(0.3+(K97*2)/1/60/60+0.83*(36*20/60/60)))+(T97*(0.3+(K97*2)/1/60/60))+U97*0.5+V97*0.25+(W97*(0.3+(K97*2)/1/60/60))+#REF!*2+#REF!*0.25+#REF!*0.75+(#REF!*(0.3+(K97*2)/1/60/60+0.83*(36*20/60/60)))+#REF!*1</f>
        <v>#REF!</v>
      </c>
      <c r="N97" s="44">
        <f t="shared" si="22"/>
        <v>125.27917105077866</v>
      </c>
      <c r="O97" s="44">
        <v>12</v>
      </c>
      <c r="P97" s="81">
        <f t="shared" si="23"/>
        <v>10.439930920898222</v>
      </c>
      <c r="Q97" s="131" t="e">
        <f t="shared" si="21"/>
        <v>#REF!</v>
      </c>
      <c r="R97" s="82" t="e">
        <f t="shared" si="24"/>
        <v>#REF!</v>
      </c>
      <c r="S97" s="123"/>
      <c r="T97" s="123"/>
      <c r="U97" s="123"/>
      <c r="V97" s="123"/>
      <c r="W97" s="122"/>
      <c r="X97" s="123">
        <v>8</v>
      </c>
    </row>
    <row r="98" spans="1:24" s="97" customFormat="1" ht="25.25" hidden="1" customHeight="1">
      <c r="A98" s="144">
        <v>46</v>
      </c>
      <c r="B98" s="145" t="s">
        <v>63</v>
      </c>
      <c r="C98" s="146">
        <v>77</v>
      </c>
      <c r="D98" s="147">
        <v>0</v>
      </c>
      <c r="E98" s="148" t="s">
        <v>29</v>
      </c>
      <c r="F98" s="149">
        <v>172</v>
      </c>
      <c r="G98" s="147">
        <v>0</v>
      </c>
      <c r="H98" s="148" t="s">
        <v>27</v>
      </c>
      <c r="I98" s="150">
        <f t="shared" si="13"/>
        <v>77</v>
      </c>
      <c r="J98" s="151">
        <f t="shared" si="14"/>
        <v>188</v>
      </c>
      <c r="K98" s="152">
        <v>500</v>
      </c>
      <c r="L98" s="153">
        <v>2151</v>
      </c>
      <c r="M98" s="154" t="e">
        <f>(S98*(0.3+(K98*2)/1/60/60+0.83*(36*20/60/60)))+(T98*(0.3+(K98*2)/1/60/60))+U98*0.5+V98*0.25+(W98*(0.3+(K98*2)/1/60/60))+#REF!*2+#REF!*0.25+#REF!*0.75+(#REF!*(0.3+(K98*2)/1/60/60+0.83*(36*20/60/60)))+#REF!*1</f>
        <v>#REF!</v>
      </c>
      <c r="N98" s="155">
        <f t="shared" si="22"/>
        <v>13.816986630073215</v>
      </c>
      <c r="O98" s="155">
        <v>12</v>
      </c>
      <c r="P98" s="156">
        <f t="shared" si="23"/>
        <v>1.1514155525061012</v>
      </c>
      <c r="Q98" s="157" t="e">
        <f t="shared" si="21"/>
        <v>#REF!</v>
      </c>
      <c r="R98" s="158" t="e">
        <f t="shared" si="24"/>
        <v>#REF!</v>
      </c>
      <c r="S98" s="159">
        <v>1</v>
      </c>
      <c r="T98" s="159"/>
      <c r="U98" s="159"/>
      <c r="V98" s="159"/>
      <c r="W98" s="160"/>
      <c r="X98" s="159"/>
    </row>
    <row r="99" spans="1:24" s="29" customFormat="1" ht="25.25" hidden="1" customHeight="1">
      <c r="A99" s="142"/>
      <c r="B99" s="124" t="s">
        <v>66</v>
      </c>
      <c r="C99" s="73">
        <v>77</v>
      </c>
      <c r="D99" s="74">
        <v>0</v>
      </c>
      <c r="E99" s="75" t="s">
        <v>64</v>
      </c>
      <c r="F99" s="76">
        <v>172</v>
      </c>
      <c r="G99" s="74">
        <v>30</v>
      </c>
      <c r="H99" s="75" t="s">
        <v>65</v>
      </c>
      <c r="I99" s="77">
        <f t="shared" ref="I99" si="25">C99+(D99/60)</f>
        <v>77</v>
      </c>
      <c r="J99" s="78">
        <f t="shared" ref="J99" si="26">360-F99-(G99/60)</f>
        <v>187.5</v>
      </c>
      <c r="K99" s="76"/>
      <c r="L99" s="79"/>
      <c r="M99" s="80" t="e">
        <f>(S99*(0.3+(K99*2)/1/60/60+0.83*(36*20/60/60)))+(T99*(0.3+(K99*2)/1/60/60))+U99*0.5+V99*0.25+(W99*(0.3+(K99*2)/1/60/60))+#REF!*2+#REF!*0.25+#REF!*0.75+(#REF!*(0.3+(K99*2)/1/60/60+0.83*(36*20/60/60)))+#REF!*1</f>
        <v>#REF!</v>
      </c>
      <c r="N99" s="44">
        <f t="shared" ref="N99" si="27">60*SQRT((I99-I98)^2+(COS(0.5*(I99+I98)*PI()/180)*(J99-J98))^2)</f>
        <v>6.7485316303159477</v>
      </c>
      <c r="O99" s="44">
        <v>12</v>
      </c>
      <c r="P99" s="81">
        <f t="shared" ref="P99" si="28">N99/O99</f>
        <v>0.56237763585966227</v>
      </c>
      <c r="Q99" s="131" t="e">
        <f t="shared" ref="Q99" si="29">R98+P99/24</f>
        <v>#REF!</v>
      </c>
      <c r="R99" s="82" t="e">
        <f t="shared" ref="R99" si="30">Q99+M99/24</f>
        <v>#REF!</v>
      </c>
      <c r="S99" s="123"/>
      <c r="T99" s="123"/>
      <c r="U99" s="123"/>
      <c r="V99" s="123"/>
      <c r="W99" s="122"/>
      <c r="X99" s="123">
        <v>1</v>
      </c>
    </row>
    <row r="100" spans="1:24" s="97" customFormat="1" ht="25.25" hidden="1" customHeight="1">
      <c r="A100" s="83">
        <v>53</v>
      </c>
      <c r="B100" s="84"/>
      <c r="C100" s="85">
        <v>77</v>
      </c>
      <c r="D100" s="86">
        <v>0</v>
      </c>
      <c r="E100" s="87" t="s">
        <v>64</v>
      </c>
      <c r="F100" s="88">
        <v>173</v>
      </c>
      <c r="G100" s="86">
        <v>0</v>
      </c>
      <c r="H100" s="87" t="s">
        <v>65</v>
      </c>
      <c r="I100" s="89">
        <f t="shared" ref="I100:I101" si="31">C100+(D100/60)</f>
        <v>77</v>
      </c>
      <c r="J100" s="90">
        <f t="shared" ref="J100:J101" si="32">360-F100-(G100/60)</f>
        <v>187</v>
      </c>
      <c r="K100" s="162">
        <v>500</v>
      </c>
      <c r="L100" s="91"/>
      <c r="M100" s="133" t="e">
        <f>(S100*(0.3+(K100*2)/1/60/60+0.83*(36*20/60/60)))+(T100*(0.3+(K100*2)/1/60/60))+U100*0.5+V100*0.25+(W100*(0.3+(K100*2)/1/60/60))+#REF!*2+#REF!*0.25+#REF!*0.75+(#REF!*(0.3+(K100*2)/1/60/60+0.83*(36*20/60/60)))+#REF!*1</f>
        <v>#REF!</v>
      </c>
      <c r="N100" s="92">
        <f t="shared" ref="N100:N101" si="33">60*SQRT((I100-I99)^2+(COS(0.5*(I100+I99)*PI()/180)*(J100-J99))^2)</f>
        <v>6.7485316303159477</v>
      </c>
      <c r="O100" s="92">
        <v>11</v>
      </c>
      <c r="P100" s="93">
        <f t="shared" ref="P100:P101" si="34">N100/O100</f>
        <v>0.61350287548326798</v>
      </c>
      <c r="Q100" s="130" t="e">
        <f t="shared" ref="Q100:Q101" si="35">R99+P100/24</f>
        <v>#REF!</v>
      </c>
      <c r="R100" s="94" t="e">
        <f t="shared" ref="R100:R101" si="36">Q100+M100/24</f>
        <v>#REF!</v>
      </c>
      <c r="S100" s="95">
        <v>1</v>
      </c>
      <c r="T100" s="95"/>
      <c r="U100" s="95"/>
      <c r="V100" s="95"/>
      <c r="W100" s="96"/>
      <c r="X100" s="95"/>
    </row>
    <row r="101" spans="1:24" s="29" customFormat="1" ht="25.25" hidden="1" customHeight="1">
      <c r="A101" s="141"/>
      <c r="B101" s="38" t="s">
        <v>67</v>
      </c>
      <c r="C101" s="39">
        <v>77</v>
      </c>
      <c r="D101" s="31">
        <v>0</v>
      </c>
      <c r="E101" s="32" t="s">
        <v>64</v>
      </c>
      <c r="F101" s="30">
        <v>173</v>
      </c>
      <c r="G101" s="31">
        <v>30</v>
      </c>
      <c r="H101" s="32" t="s">
        <v>65</v>
      </c>
      <c r="I101" s="77">
        <f t="shared" si="31"/>
        <v>77</v>
      </c>
      <c r="J101" s="78">
        <f t="shared" si="32"/>
        <v>186.5</v>
      </c>
      <c r="K101" s="30"/>
      <c r="L101" s="35"/>
      <c r="M101" s="80" t="e">
        <f>(S101*(0.3+(K101*2)/1/60/60+0.83*(36*20/60/60)))+(T101*(0.3+(K101*2)/1/60/60))+U101*0.5+V101*0.25+(W101*(0.3+(K101*2)/1/60/60))+#REF!*2+#REF!*0.25+#REF!*0.75+(#REF!*(0.3+(K101*2)/1/60/60+0.83*(36*20/60/60)))+#REF!*1</f>
        <v>#REF!</v>
      </c>
      <c r="N101" s="44">
        <f t="shared" si="33"/>
        <v>6.7485316303159477</v>
      </c>
      <c r="O101" s="44">
        <v>11</v>
      </c>
      <c r="P101" s="81">
        <f t="shared" si="34"/>
        <v>0.61350287548326798</v>
      </c>
      <c r="Q101" s="131" t="e">
        <f t="shared" si="35"/>
        <v>#REF!</v>
      </c>
      <c r="R101" s="82" t="e">
        <f t="shared" si="36"/>
        <v>#REF!</v>
      </c>
      <c r="S101" s="70"/>
      <c r="T101" s="70"/>
      <c r="U101" s="70"/>
      <c r="V101" s="70"/>
      <c r="W101" s="71"/>
      <c r="X101" s="70">
        <v>1</v>
      </c>
    </row>
    <row r="102" spans="1:24" s="97" customFormat="1" ht="25.25" hidden="1" customHeight="1">
      <c r="A102" s="83">
        <v>54</v>
      </c>
      <c r="B102" s="84"/>
      <c r="C102" s="85">
        <v>77</v>
      </c>
      <c r="D102" s="86">
        <v>0</v>
      </c>
      <c r="E102" s="87" t="s">
        <v>64</v>
      </c>
      <c r="F102" s="88">
        <v>174</v>
      </c>
      <c r="G102" s="86">
        <v>0</v>
      </c>
      <c r="H102" s="87" t="s">
        <v>65</v>
      </c>
      <c r="I102" s="89">
        <f t="shared" ref="I102" si="37">C102+(D102/60)</f>
        <v>77</v>
      </c>
      <c r="J102" s="90">
        <f t="shared" ref="J102" si="38">360-F102-(G102/60)</f>
        <v>186</v>
      </c>
      <c r="K102" s="162">
        <v>500</v>
      </c>
      <c r="L102" s="91"/>
      <c r="M102" s="133" t="e">
        <f>(S102*(0.3+(K102*2)/1/60/60+0.83*(36*20/60/60)))+(T102*(0.3+(K102*2)/1/60/60))+U102*0.5+V102*0.25+(W102*(0.3+(K102*2)/1/60/60))+#REF!*2+#REF!*0.25+#REF!*0.75+(#REF!*(0.3+(K102*2)/1/60/60+0.83*(36*20/60/60)))+#REF!*1</f>
        <v>#REF!</v>
      </c>
      <c r="N102" s="92">
        <f t="shared" ref="N102" si="39">60*SQRT((I102-I101)^2+(COS(0.5*(I102+I101)*PI()/180)*(J102-J101))^2)</f>
        <v>6.7485316303159477</v>
      </c>
      <c r="O102" s="92">
        <v>11</v>
      </c>
      <c r="P102" s="93">
        <f t="shared" ref="P102" si="40">N102/O102</f>
        <v>0.61350287548326798</v>
      </c>
      <c r="Q102" s="130" t="e">
        <f t="shared" ref="Q102" si="41">R101+P102/24</f>
        <v>#REF!</v>
      </c>
      <c r="R102" s="94" t="e">
        <f t="shared" ref="R102" si="42">Q102+M102/24</f>
        <v>#REF!</v>
      </c>
      <c r="S102" s="95">
        <v>1</v>
      </c>
      <c r="T102" s="95"/>
      <c r="U102" s="95"/>
      <c r="V102" s="95"/>
      <c r="W102" s="96"/>
      <c r="X102" s="95"/>
    </row>
    <row r="103" spans="1:24" s="29" customFormat="1" ht="25.25" hidden="1" customHeight="1">
      <c r="A103" s="142"/>
      <c r="B103" s="124" t="s">
        <v>68</v>
      </c>
      <c r="C103" s="73">
        <v>76</v>
      </c>
      <c r="D103" s="74">
        <v>55</v>
      </c>
      <c r="E103" s="75" t="s">
        <v>64</v>
      </c>
      <c r="F103" s="76">
        <v>173</v>
      </c>
      <c r="G103" s="74">
        <v>40</v>
      </c>
      <c r="H103" s="75" t="s">
        <v>65</v>
      </c>
      <c r="I103" s="77">
        <f t="shared" ref="I103:I109" si="43">C103+(D103/60)</f>
        <v>76.916666666666671</v>
      </c>
      <c r="J103" s="78">
        <f t="shared" ref="J103:J109" si="44">360-F103-(G103/60)</f>
        <v>186.33333333333334</v>
      </c>
      <c r="K103" s="143"/>
      <c r="L103" s="79"/>
      <c r="M103" s="80" t="e">
        <f>(S103*(0.3+(K103*2)/1/60/60+0.83*(36*20/60/60)))+(T103*(0.3+(K103*2)/1/60/60))+U103*0.5+V103*0.25+(W103*(0.3+(K103*2)/1/60/60))+#REF!*2+#REF!*0.25+#REF!*0.75+(#REF!*(0.3+(K103*2)/1/60/60+0.83*(36*20/60/60)))+#REF!*1</f>
        <v>#REF!</v>
      </c>
      <c r="N103" s="44">
        <f t="shared" ref="N103:N108" si="45">60*SQRT((I103-I102)^2+(COS(0.5*(I103+I102)*PI()/180)*(J103-J102))^2)</f>
        <v>6.7356438314071685</v>
      </c>
      <c r="O103" s="44">
        <v>11</v>
      </c>
      <c r="P103" s="81">
        <f t="shared" ref="P103:P108" si="46">N103/O103</f>
        <v>0.61233125740065164</v>
      </c>
      <c r="Q103" s="131" t="e">
        <f t="shared" ref="Q103:Q108" si="47">R102+P103/24</f>
        <v>#REF!</v>
      </c>
      <c r="R103" s="82" t="e">
        <f t="shared" ref="R103:R108" si="48">Q103+M103/24</f>
        <v>#REF!</v>
      </c>
      <c r="S103" s="123"/>
      <c r="T103" s="123"/>
      <c r="U103" s="123"/>
      <c r="V103" s="123"/>
      <c r="W103" s="122"/>
      <c r="X103" s="123">
        <v>1</v>
      </c>
    </row>
    <row r="104" spans="1:24" s="29" customFormat="1" ht="25.25" hidden="1" customHeight="1">
      <c r="A104" s="142"/>
      <c r="B104" s="124" t="s">
        <v>69</v>
      </c>
      <c r="C104" s="73">
        <v>76</v>
      </c>
      <c r="D104" s="74">
        <v>50</v>
      </c>
      <c r="E104" s="75" t="s">
        <v>64</v>
      </c>
      <c r="F104" s="76">
        <v>173</v>
      </c>
      <c r="G104" s="74">
        <v>20</v>
      </c>
      <c r="H104" s="75" t="s">
        <v>65</v>
      </c>
      <c r="I104" s="77">
        <f t="shared" si="43"/>
        <v>76.833333333333329</v>
      </c>
      <c r="J104" s="78">
        <f t="shared" si="44"/>
        <v>186.66666666666666</v>
      </c>
      <c r="K104" s="143"/>
      <c r="L104" s="79"/>
      <c r="M104" s="80" t="e">
        <f>(S104*(0.3+(K104*2)/1/60/60+0.83*(36*20/60/60)))+(T104*(0.3+(K104*2)/1/60/60))+U104*0.5+V104*0.25+(W104*(0.3+(K104*2)/1/60/60))+#REF!*2+#REF!*0.25+#REF!*0.75+(#REF!*(0.3+(K104*2)/1/60/60+0.83*(36*20/60/60)))+#REF!*1</f>
        <v>#REF!</v>
      </c>
      <c r="N104" s="44">
        <f t="shared" si="45"/>
        <v>6.7546614788208066</v>
      </c>
      <c r="O104" s="44">
        <v>11</v>
      </c>
      <c r="P104" s="81">
        <f t="shared" si="46"/>
        <v>0.61406013443825513</v>
      </c>
      <c r="Q104" s="131" t="e">
        <f t="shared" si="47"/>
        <v>#REF!</v>
      </c>
      <c r="R104" s="82" t="e">
        <f t="shared" si="48"/>
        <v>#REF!</v>
      </c>
      <c r="S104" s="123"/>
      <c r="T104" s="123"/>
      <c r="U104" s="123"/>
      <c r="V104" s="123"/>
      <c r="W104" s="122"/>
      <c r="X104" s="123">
        <v>1</v>
      </c>
    </row>
    <row r="105" spans="1:24" s="29" customFormat="1" ht="25.25" hidden="1" customHeight="1">
      <c r="A105" s="142"/>
      <c r="B105" s="124" t="s">
        <v>70</v>
      </c>
      <c r="C105" s="73">
        <v>76</v>
      </c>
      <c r="D105" s="74">
        <v>45</v>
      </c>
      <c r="E105" s="75" t="s">
        <v>64</v>
      </c>
      <c r="F105" s="76">
        <v>173</v>
      </c>
      <c r="G105" s="74">
        <v>0</v>
      </c>
      <c r="H105" s="75" t="s">
        <v>65</v>
      </c>
      <c r="I105" s="77">
        <f t="shared" si="43"/>
        <v>76.75</v>
      </c>
      <c r="J105" s="78">
        <f t="shared" si="44"/>
        <v>187</v>
      </c>
      <c r="K105" s="143"/>
      <c r="L105" s="79"/>
      <c r="M105" s="80" t="e">
        <f>(S105*(0.3+(K105*2)/1/60/60+0.83*(36*20/60/60)))+(T105*(0.3+(K105*2)/1/60/60))+U105*0.5+V105*0.25+(W105*(0.3+(K105*2)/1/60/60))+#REF!*2+#REF!*0.25+#REF!*0.75+(#REF!*(0.3+(K105*2)/1/60/60+0.83*(36*20/60/60)))+#REF!*1</f>
        <v>#REF!</v>
      </c>
      <c r="N105" s="44">
        <f t="shared" si="45"/>
        <v>6.7737377685482976</v>
      </c>
      <c r="O105" s="44">
        <v>11</v>
      </c>
      <c r="P105" s="81">
        <f t="shared" si="46"/>
        <v>0.61579434259529975</v>
      </c>
      <c r="Q105" s="131" t="e">
        <f t="shared" si="47"/>
        <v>#REF!</v>
      </c>
      <c r="R105" s="82" t="e">
        <f t="shared" si="48"/>
        <v>#REF!</v>
      </c>
      <c r="S105" s="123"/>
      <c r="T105" s="123"/>
      <c r="U105" s="123"/>
      <c r="V105" s="123"/>
      <c r="W105" s="122"/>
      <c r="X105" s="123">
        <v>1</v>
      </c>
    </row>
    <row r="106" spans="1:24" s="29" customFormat="1" ht="25.25" hidden="1" customHeight="1">
      <c r="A106" s="142"/>
      <c r="B106" s="124" t="s">
        <v>71</v>
      </c>
      <c r="C106" s="73">
        <v>76</v>
      </c>
      <c r="D106" s="74">
        <v>40</v>
      </c>
      <c r="E106" s="75" t="s">
        <v>64</v>
      </c>
      <c r="F106" s="76">
        <v>172</v>
      </c>
      <c r="G106" s="74">
        <v>40</v>
      </c>
      <c r="H106" s="75" t="s">
        <v>65</v>
      </c>
      <c r="I106" s="77">
        <f t="shared" si="43"/>
        <v>76.666666666666671</v>
      </c>
      <c r="J106" s="78">
        <f t="shared" si="44"/>
        <v>187.33333333333334</v>
      </c>
      <c r="K106" s="143"/>
      <c r="L106" s="79"/>
      <c r="M106" s="80" t="e">
        <f>(S106*(0.3+(K106*2)/1/60/60+0.83*(36*20/60/60)))+(T106*(0.3+(K106*2)/1/60/60))+U106*0.5+V106*0.25+(W106*(0.3+(K106*2)/1/60/60))+#REF!*2+#REF!*0.25+#REF!*0.75+(#REF!*(0.3+(K106*2)/1/60/60+0.83*(36*20/60/60)))+#REF!*1</f>
        <v>#REF!</v>
      </c>
      <c r="N106" s="44">
        <f t="shared" si="45"/>
        <v>6.7928720458041907</v>
      </c>
      <c r="O106" s="44">
        <v>11</v>
      </c>
      <c r="P106" s="81">
        <f t="shared" si="46"/>
        <v>0.61753382234583554</v>
      </c>
      <c r="Q106" s="131" t="e">
        <f t="shared" si="47"/>
        <v>#REF!</v>
      </c>
      <c r="R106" s="82" t="e">
        <f t="shared" si="48"/>
        <v>#REF!</v>
      </c>
      <c r="S106" s="123"/>
      <c r="T106" s="123"/>
      <c r="U106" s="123"/>
      <c r="V106" s="123"/>
      <c r="W106" s="122"/>
      <c r="X106" s="123">
        <v>1</v>
      </c>
    </row>
    <row r="107" spans="1:24" s="29" customFormat="1" ht="25.25" hidden="1" customHeight="1">
      <c r="A107" s="142"/>
      <c r="B107" s="124" t="s">
        <v>72</v>
      </c>
      <c r="C107" s="73">
        <v>76</v>
      </c>
      <c r="D107" s="74">
        <v>35</v>
      </c>
      <c r="E107" s="75" t="s">
        <v>64</v>
      </c>
      <c r="F107" s="76">
        <v>172</v>
      </c>
      <c r="G107" s="74">
        <v>20</v>
      </c>
      <c r="H107" s="75" t="s">
        <v>65</v>
      </c>
      <c r="I107" s="77">
        <f t="shared" si="43"/>
        <v>76.583333333333329</v>
      </c>
      <c r="J107" s="78">
        <f t="shared" si="44"/>
        <v>187.66666666666666</v>
      </c>
      <c r="K107" s="143"/>
      <c r="L107" s="79"/>
      <c r="M107" s="80" t="e">
        <f>(S107*(0.3+(K107*2)/1/60/60+0.83*(36*20/60/60)))+(T107*(0.3+(K107*2)/1/60/60))+U107*0.5+V107*0.25+(W107*(0.3+(K107*2)/1/60/60))+#REF!*2+#REF!*0.25+#REF!*0.75+(#REF!*(0.3+(K107*2)/1/60/60+0.83*(36*20/60/60)))+#REF!*1</f>
        <v>#REF!</v>
      </c>
      <c r="N107" s="44">
        <f t="shared" si="45"/>
        <v>6.8120636607254257</v>
      </c>
      <c r="O107" s="44">
        <v>11</v>
      </c>
      <c r="P107" s="81">
        <f t="shared" si="46"/>
        <v>0.61927851461140238</v>
      </c>
      <c r="Q107" s="131" t="e">
        <f t="shared" si="47"/>
        <v>#REF!</v>
      </c>
      <c r="R107" s="82" t="e">
        <f t="shared" si="48"/>
        <v>#REF!</v>
      </c>
      <c r="S107" s="123"/>
      <c r="T107" s="123"/>
      <c r="U107" s="123"/>
      <c r="V107" s="123"/>
      <c r="W107" s="122"/>
      <c r="X107" s="123">
        <v>1</v>
      </c>
    </row>
    <row r="108" spans="1:24" s="97" customFormat="1" ht="25.25" hidden="1" customHeight="1">
      <c r="A108" s="83">
        <v>55</v>
      </c>
      <c r="B108" s="84"/>
      <c r="C108" s="85">
        <v>76</v>
      </c>
      <c r="D108" s="86">
        <v>30</v>
      </c>
      <c r="E108" s="87" t="s">
        <v>64</v>
      </c>
      <c r="F108" s="88">
        <v>172</v>
      </c>
      <c r="G108" s="86">
        <v>0</v>
      </c>
      <c r="H108" s="87" t="s">
        <v>65</v>
      </c>
      <c r="I108" s="89">
        <f t="shared" si="43"/>
        <v>76.5</v>
      </c>
      <c r="J108" s="90">
        <f t="shared" si="44"/>
        <v>188</v>
      </c>
      <c r="K108" s="162">
        <v>500</v>
      </c>
      <c r="L108" s="91"/>
      <c r="M108" s="133" t="e">
        <f>(S108*(0.3+(K108*2)/1/60/60+0.83*(36*20/60/60)))+(T108*(0.3+(K108*2)/1/60/60))+U108*0.5+V108*0.25+(W108*(0.3+(K108*2)/1/60/60))+#REF!*2+#REF!*0.25+#REF!*0.75+(#REF!*(0.3+(K108*2)/1/60/60+0.83*(36*20/60/60)))+#REF!*1</f>
        <v>#REF!</v>
      </c>
      <c r="N108" s="92">
        <f t="shared" si="45"/>
        <v>6.8313119683586319</v>
      </c>
      <c r="O108" s="92">
        <v>11</v>
      </c>
      <c r="P108" s="93">
        <f t="shared" si="46"/>
        <v>0.62102836075987566</v>
      </c>
      <c r="Q108" s="130" t="e">
        <f t="shared" si="47"/>
        <v>#REF!</v>
      </c>
      <c r="R108" s="94" t="e">
        <f t="shared" si="48"/>
        <v>#REF!</v>
      </c>
      <c r="S108" s="95">
        <v>1</v>
      </c>
      <c r="T108" s="95"/>
      <c r="U108" s="95"/>
      <c r="V108" s="95"/>
      <c r="W108" s="96"/>
      <c r="X108" s="95"/>
    </row>
    <row r="109" spans="1:24" s="29" customFormat="1" ht="25.25" hidden="1" customHeight="1">
      <c r="A109" s="142"/>
      <c r="B109" s="124" t="s">
        <v>73</v>
      </c>
      <c r="C109" s="73">
        <v>76</v>
      </c>
      <c r="D109" s="74">
        <v>37.5</v>
      </c>
      <c r="E109" s="75" t="s">
        <v>64</v>
      </c>
      <c r="F109" s="76">
        <v>172</v>
      </c>
      <c r="G109" s="74">
        <v>0</v>
      </c>
      <c r="H109" s="75" t="s">
        <v>65</v>
      </c>
      <c r="I109" s="77">
        <f t="shared" si="43"/>
        <v>76.625</v>
      </c>
      <c r="J109" s="78">
        <f t="shared" si="44"/>
        <v>188</v>
      </c>
      <c r="K109" s="76"/>
      <c r="L109" s="79"/>
      <c r="M109" s="80" t="e">
        <f>(S109*(0.3+(K109*2)/1/60/60+0.83*(36*20/60/60)))+(T109*(0.3+(K109*2)/1/60/60))+U109*0.5+V109*0.25+(W109*(0.3+(K109*2)/1/60/60))+#REF!*2+#REF!*0.25+#REF!*0.75+(#REF!*(0.3+(K109*2)/1/60/60+0.83*(36*20/60/60)))+#REF!*1</f>
        <v>#REF!</v>
      </c>
      <c r="N109" s="44">
        <f t="shared" ref="N109:N110" si="49">60*SQRT((I109-I108)^2+(COS(0.5*(I109+I108)*PI()/180)*(J109-J108))^2)</f>
        <v>7.5</v>
      </c>
      <c r="O109" s="44">
        <v>11</v>
      </c>
      <c r="P109" s="81">
        <f t="shared" ref="P109:P110" si="50">N109/O109</f>
        <v>0.68181818181818177</v>
      </c>
      <c r="Q109" s="131" t="e">
        <f t="shared" ref="Q109:Q110" si="51">R108+P109/24</f>
        <v>#REF!</v>
      </c>
      <c r="R109" s="82" t="e">
        <f t="shared" ref="R109:R110" si="52">Q109+M109/24</f>
        <v>#REF!</v>
      </c>
      <c r="S109" s="123"/>
      <c r="T109" s="123"/>
      <c r="U109" s="123"/>
      <c r="V109" s="123"/>
      <c r="W109" s="122"/>
      <c r="X109" s="123">
        <v>1</v>
      </c>
    </row>
    <row r="110" spans="1:24" s="97" customFormat="1" ht="25.25" hidden="1" customHeight="1">
      <c r="A110" s="83">
        <v>56</v>
      </c>
      <c r="B110" s="84"/>
      <c r="C110" s="85">
        <v>76</v>
      </c>
      <c r="D110" s="86">
        <v>45</v>
      </c>
      <c r="E110" s="87" t="s">
        <v>64</v>
      </c>
      <c r="F110" s="88">
        <v>172</v>
      </c>
      <c r="G110" s="86">
        <v>0</v>
      </c>
      <c r="H110" s="87" t="s">
        <v>65</v>
      </c>
      <c r="I110" s="89">
        <f t="shared" ref="I110:I111" si="53">C110+(D110/60)</f>
        <v>76.75</v>
      </c>
      <c r="J110" s="90">
        <f t="shared" ref="J110:J111" si="54">360-F110-(G110/60)</f>
        <v>188</v>
      </c>
      <c r="K110" s="162">
        <v>500</v>
      </c>
      <c r="L110" s="91"/>
      <c r="M110" s="133" t="e">
        <f>(S110*(0.3+(K110*2)/1/60/60+0.83*(36*20/60/60)))+(T110*(0.3+(K110*2)/1/60/60))+U110*0.5+V110*0.25+(W110*(0.3+(K110*2)/1/60/60))+#REF!*2+#REF!*0.25+#REF!*0.75+(#REF!*(0.3+(K110*2)/1/60/60+0.83*(36*20/60/60)))+#REF!*1</f>
        <v>#REF!</v>
      </c>
      <c r="N110" s="92">
        <f t="shared" si="49"/>
        <v>7.5</v>
      </c>
      <c r="O110" s="92">
        <v>11</v>
      </c>
      <c r="P110" s="93">
        <f t="shared" si="50"/>
        <v>0.68181818181818177</v>
      </c>
      <c r="Q110" s="130" t="e">
        <f t="shared" si="51"/>
        <v>#REF!</v>
      </c>
      <c r="R110" s="94" t="e">
        <f t="shared" si="52"/>
        <v>#REF!</v>
      </c>
      <c r="S110" s="95">
        <v>1</v>
      </c>
      <c r="T110" s="95"/>
      <c r="U110" s="95"/>
      <c r="V110" s="95"/>
      <c r="W110" s="96"/>
      <c r="X110" s="95"/>
    </row>
    <row r="111" spans="1:24" s="29" customFormat="1" ht="25.25" hidden="1" customHeight="1">
      <c r="A111" s="142"/>
      <c r="B111" s="124" t="s">
        <v>74</v>
      </c>
      <c r="C111" s="73">
        <v>76</v>
      </c>
      <c r="D111" s="74">
        <v>52.5</v>
      </c>
      <c r="E111" s="75" t="s">
        <v>64</v>
      </c>
      <c r="F111" s="76">
        <v>172</v>
      </c>
      <c r="G111" s="74">
        <v>0</v>
      </c>
      <c r="H111" s="75" t="s">
        <v>65</v>
      </c>
      <c r="I111" s="77">
        <f t="shared" si="53"/>
        <v>76.875</v>
      </c>
      <c r="J111" s="78">
        <f t="shared" si="54"/>
        <v>188</v>
      </c>
      <c r="K111" s="76"/>
      <c r="L111" s="79"/>
      <c r="M111" s="80" t="e">
        <f>(S111*(0.3+(K111*2)/1/60/60+0.83*(36*20/60/60)))+(T111*(0.3+(K111*2)/1/60/60))+U111*0.5+V111*0.25+(W111*(0.3+(K111*2)/1/60/60))+#REF!*2+#REF!*0.25+#REF!*0.75+(#REF!*(0.3+(K111*2)/1/60/60+0.83*(36*20/60/60)))+#REF!*1</f>
        <v>#REF!</v>
      </c>
      <c r="N111" s="44">
        <f t="shared" ref="N111:N112" si="55">60*SQRT((I111-I110)^2+(COS(0.5*(I111+I110)*PI()/180)*(J111-J110))^2)</f>
        <v>7.5</v>
      </c>
      <c r="O111" s="44">
        <v>11</v>
      </c>
      <c r="P111" s="81">
        <f t="shared" ref="P111:P112" si="56">N111/O111</f>
        <v>0.68181818181818177</v>
      </c>
      <c r="Q111" s="131" t="e">
        <f t="shared" ref="Q111:Q112" si="57">R110+P111/24</f>
        <v>#REF!</v>
      </c>
      <c r="R111" s="82" t="e">
        <f t="shared" ref="R111:R112" si="58">Q111+M111/24</f>
        <v>#REF!</v>
      </c>
      <c r="S111" s="123"/>
      <c r="T111" s="123"/>
      <c r="U111" s="123"/>
      <c r="V111" s="123"/>
      <c r="W111" s="122"/>
      <c r="X111" s="123">
        <v>1</v>
      </c>
    </row>
    <row r="112" spans="1:24" s="161" customFormat="1" ht="25.25" hidden="1" customHeight="1">
      <c r="A112" s="144"/>
      <c r="B112" s="145" t="s">
        <v>75</v>
      </c>
      <c r="C112" s="146">
        <v>77</v>
      </c>
      <c r="D112" s="147">
        <v>0</v>
      </c>
      <c r="E112" s="148" t="s">
        <v>64</v>
      </c>
      <c r="F112" s="149">
        <v>172</v>
      </c>
      <c r="G112" s="147">
        <v>0</v>
      </c>
      <c r="H112" s="148" t="s">
        <v>65</v>
      </c>
      <c r="I112" s="150">
        <f t="shared" ref="I112:I114" si="59">C112+(D112/60)</f>
        <v>77</v>
      </c>
      <c r="J112" s="151">
        <f t="shared" ref="J112:J114" si="60">360-F112-(G112/60)</f>
        <v>188</v>
      </c>
      <c r="K112" s="152"/>
      <c r="L112" s="153"/>
      <c r="M112" s="154" t="e">
        <f>(S112*(0.3+(K112*2)/1/60/60+0.83*(36*20/60/60)))+(T112*(0.3+(K112*2)/1/60/60))+U112*0.5+V112*0.25+(W112*(0.3+(K112*2)/1/60/60))+#REF!*2+#REF!*0.25+#REF!*0.75+(#REF!*(0.3+(K112*2)/1/60/60+0.83*(36*20/60/60)))+#REF!*1</f>
        <v>#REF!</v>
      </c>
      <c r="N112" s="155">
        <f t="shared" si="55"/>
        <v>7.5</v>
      </c>
      <c r="O112" s="155">
        <v>11</v>
      </c>
      <c r="P112" s="156">
        <f t="shared" si="56"/>
        <v>0.68181818181818177</v>
      </c>
      <c r="Q112" s="157" t="e">
        <f t="shared" si="57"/>
        <v>#REF!</v>
      </c>
      <c r="R112" s="158" t="e">
        <f t="shared" si="58"/>
        <v>#REF!</v>
      </c>
      <c r="S112" s="159"/>
      <c r="T112" s="159"/>
      <c r="U112" s="159"/>
      <c r="V112" s="159"/>
      <c r="W112" s="160"/>
      <c r="X112" s="159">
        <v>1</v>
      </c>
    </row>
    <row r="113" spans="1:24" s="29" customFormat="1" ht="25.25" hidden="1" customHeight="1">
      <c r="A113" s="142"/>
      <c r="B113" s="124" t="s">
        <v>76</v>
      </c>
      <c r="C113" s="73">
        <v>77</v>
      </c>
      <c r="D113" s="74">
        <v>7.5</v>
      </c>
      <c r="E113" s="75" t="s">
        <v>64</v>
      </c>
      <c r="F113" s="76">
        <v>172</v>
      </c>
      <c r="G113" s="74">
        <v>0</v>
      </c>
      <c r="H113" s="75" t="s">
        <v>65</v>
      </c>
      <c r="I113" s="77">
        <f t="shared" si="59"/>
        <v>77.125</v>
      </c>
      <c r="J113" s="78">
        <f t="shared" si="60"/>
        <v>188</v>
      </c>
      <c r="K113" s="76"/>
      <c r="L113" s="79"/>
      <c r="M113" s="80" t="e">
        <f>(S113*(0.3+(K113*2)/1/60/60+0.83*(36*20/60/60)))+(T113*(0.3+(K113*2)/1/60/60))+U113*0.5+V113*0.25+(W113*(0.3+(K113*2)/1/60/60))+#REF!*2+#REF!*0.25+#REF!*0.75+(#REF!*(0.3+(K113*2)/1/60/60+0.83*(36*20/60/60)))+#REF!*1</f>
        <v>#REF!</v>
      </c>
      <c r="N113" s="44">
        <f t="shared" ref="N113:N114" si="61">60*SQRT((I113-I112)^2+(COS(0.5*(I113+I112)*PI()/180)*(J113-J112))^2)</f>
        <v>7.5</v>
      </c>
      <c r="O113" s="44">
        <v>11</v>
      </c>
      <c r="P113" s="81">
        <f t="shared" ref="P113:P114" si="62">N113/O113</f>
        <v>0.68181818181818177</v>
      </c>
      <c r="Q113" s="131" t="e">
        <f t="shared" ref="Q113:Q114" si="63">R112+P113/24</f>
        <v>#REF!</v>
      </c>
      <c r="R113" s="82" t="e">
        <f t="shared" ref="R113:R114" si="64">Q113+M113/24</f>
        <v>#REF!</v>
      </c>
      <c r="S113" s="123"/>
      <c r="T113" s="123"/>
      <c r="U113" s="123"/>
      <c r="V113" s="123"/>
      <c r="W113" s="122"/>
      <c r="X113" s="123">
        <v>1</v>
      </c>
    </row>
    <row r="114" spans="1:24" s="97" customFormat="1" ht="25.25" hidden="1" customHeight="1">
      <c r="A114" s="83">
        <v>57</v>
      </c>
      <c r="B114" s="84"/>
      <c r="C114" s="85">
        <v>77</v>
      </c>
      <c r="D114" s="86">
        <v>15</v>
      </c>
      <c r="E114" s="87" t="s">
        <v>64</v>
      </c>
      <c r="F114" s="88">
        <v>172</v>
      </c>
      <c r="G114" s="86">
        <v>0</v>
      </c>
      <c r="H114" s="87" t="s">
        <v>65</v>
      </c>
      <c r="I114" s="89">
        <f t="shared" si="59"/>
        <v>77.25</v>
      </c>
      <c r="J114" s="90">
        <f t="shared" si="60"/>
        <v>188</v>
      </c>
      <c r="K114" s="162">
        <v>500</v>
      </c>
      <c r="L114" s="91"/>
      <c r="M114" s="133" t="e">
        <f>(S114*(0.3+(K114*2)/1/60/60+0.83*(36*20/60/60)))+(T114*(0.3+(K114*2)/1/60/60))+U114*0.5+V114*0.25+(W114*(0.3+(K114*2)/1/60/60))+#REF!*2+#REF!*0.25+#REF!*0.75+(#REF!*(0.3+(K114*2)/1/60/60+0.83*(36*20/60/60)))+#REF!*1</f>
        <v>#REF!</v>
      </c>
      <c r="N114" s="92">
        <f t="shared" si="61"/>
        <v>7.5</v>
      </c>
      <c r="O114" s="92">
        <v>11</v>
      </c>
      <c r="P114" s="93">
        <f t="shared" si="62"/>
        <v>0.68181818181818177</v>
      </c>
      <c r="Q114" s="130" t="e">
        <f t="shared" si="63"/>
        <v>#REF!</v>
      </c>
      <c r="R114" s="94" t="e">
        <f t="shared" si="64"/>
        <v>#REF!</v>
      </c>
      <c r="S114" s="95">
        <v>1</v>
      </c>
      <c r="T114" s="95"/>
      <c r="U114" s="95"/>
      <c r="V114" s="95"/>
      <c r="W114" s="96"/>
      <c r="X114" s="95"/>
    </row>
    <row r="115" spans="1:24" s="29" customFormat="1" ht="25.25" hidden="1" customHeight="1">
      <c r="A115" s="142"/>
      <c r="B115" s="124" t="s">
        <v>77</v>
      </c>
      <c r="C115" s="73">
        <v>77</v>
      </c>
      <c r="D115" s="74">
        <v>22.5</v>
      </c>
      <c r="E115" s="75" t="s">
        <v>64</v>
      </c>
      <c r="F115" s="76">
        <v>172</v>
      </c>
      <c r="G115" s="74">
        <v>0</v>
      </c>
      <c r="H115" s="75" t="s">
        <v>65</v>
      </c>
      <c r="I115" s="77">
        <f t="shared" ref="I115:I116" si="65">C115+(D115/60)</f>
        <v>77.375</v>
      </c>
      <c r="J115" s="78">
        <f t="shared" ref="J115:J116" si="66">360-F115-(G115/60)</f>
        <v>188</v>
      </c>
      <c r="K115" s="76"/>
      <c r="L115" s="79"/>
      <c r="M115" s="80" t="e">
        <f>(S115*(0.3+(K115*2)/1/60/60+0.83*(36*20/60/60)))+(T115*(0.3+(K115*2)/1/60/60))+U115*0.5+V115*0.25+(W115*(0.3+(K115*2)/1/60/60))+#REF!*2+#REF!*0.25+#REF!*0.75+(#REF!*(0.3+(K115*2)/1/60/60+0.83*(36*20/60/60)))+#REF!*1</f>
        <v>#REF!</v>
      </c>
      <c r="N115" s="44">
        <f t="shared" ref="N115:N116" si="67">60*SQRT((I115-I114)^2+(COS(0.5*(I115+I114)*PI()/180)*(J115-J114))^2)</f>
        <v>7.5</v>
      </c>
      <c r="O115" s="44">
        <v>11</v>
      </c>
      <c r="P115" s="81">
        <f t="shared" ref="P115:P116" si="68">N115/O115</f>
        <v>0.68181818181818177</v>
      </c>
      <c r="Q115" s="131" t="e">
        <f t="shared" ref="Q115:Q116" si="69">R114+P115/24</f>
        <v>#REF!</v>
      </c>
      <c r="R115" s="82" t="e">
        <f t="shared" ref="R115:R116" si="70">Q115+M115/24</f>
        <v>#REF!</v>
      </c>
      <c r="S115" s="123"/>
      <c r="T115" s="123"/>
      <c r="U115" s="123"/>
      <c r="V115" s="123"/>
      <c r="W115" s="122"/>
      <c r="X115" s="123">
        <v>1</v>
      </c>
    </row>
    <row r="116" spans="1:24" s="97" customFormat="1" ht="25.25" hidden="1" customHeight="1">
      <c r="A116" s="83">
        <v>58</v>
      </c>
      <c r="B116" s="84"/>
      <c r="C116" s="85">
        <v>77</v>
      </c>
      <c r="D116" s="86">
        <v>30</v>
      </c>
      <c r="E116" s="87" t="s">
        <v>64</v>
      </c>
      <c r="F116" s="88">
        <v>172</v>
      </c>
      <c r="G116" s="86">
        <v>0</v>
      </c>
      <c r="H116" s="87" t="s">
        <v>65</v>
      </c>
      <c r="I116" s="89">
        <f t="shared" si="65"/>
        <v>77.5</v>
      </c>
      <c r="J116" s="90">
        <f t="shared" si="66"/>
        <v>188</v>
      </c>
      <c r="K116" s="162">
        <v>500</v>
      </c>
      <c r="L116" s="91"/>
      <c r="M116" s="133" t="e">
        <f>(S116*(0.3+(K116*2)/1/60/60+0.83*(36*20/60/60)))+(T116*(0.3+(K116*2)/1/60/60))+U116*0.5+V116*0.25+(W116*(0.3+(K116*2)/1/60/60))+#REF!*2+#REF!*0.25+#REF!*0.75+(#REF!*(0.3+(K116*2)/1/60/60+0.83*(36*20/60/60)))+#REF!*1</f>
        <v>#REF!</v>
      </c>
      <c r="N116" s="92">
        <f t="shared" si="67"/>
        <v>7.5</v>
      </c>
      <c r="O116" s="92">
        <v>11</v>
      </c>
      <c r="P116" s="93">
        <f t="shared" si="68"/>
        <v>0.68181818181818177</v>
      </c>
      <c r="Q116" s="130" t="e">
        <f t="shared" si="69"/>
        <v>#REF!</v>
      </c>
      <c r="R116" s="94" t="e">
        <f t="shared" si="70"/>
        <v>#REF!</v>
      </c>
      <c r="S116" s="95">
        <v>1</v>
      </c>
      <c r="T116" s="95"/>
      <c r="U116" s="95"/>
      <c r="V116" s="95"/>
      <c r="W116" s="96"/>
      <c r="X116" s="95"/>
    </row>
    <row r="117" spans="1:24" s="29" customFormat="1" ht="25.25" hidden="1" customHeight="1">
      <c r="A117" s="142"/>
      <c r="B117" s="124" t="s">
        <v>78</v>
      </c>
      <c r="C117" s="73">
        <v>77</v>
      </c>
      <c r="D117" s="74">
        <v>25</v>
      </c>
      <c r="E117" s="75" t="s">
        <v>64</v>
      </c>
      <c r="F117" s="76">
        <v>171</v>
      </c>
      <c r="G117" s="74">
        <v>40</v>
      </c>
      <c r="H117" s="75" t="s">
        <v>65</v>
      </c>
      <c r="I117" s="77">
        <f t="shared" ref="I117:I123" si="71">C117+(D117/60)</f>
        <v>77.416666666666671</v>
      </c>
      <c r="J117" s="78">
        <f t="shared" ref="J117:J123" si="72">360-F117-(G117/60)</f>
        <v>188.33333333333334</v>
      </c>
      <c r="K117" s="143"/>
      <c r="L117" s="79"/>
      <c r="M117" s="80" t="e">
        <f>(S117*(0.3+(K117*2)/1/60/60+0.83*(36*20/60/60)))+(T117*(0.3+(K117*2)/1/60/60))+U117*0.5+V117*0.25+(W117*(0.3+(K117*2)/1/60/60))+#REF!*2+#REF!*0.25+#REF!*0.75+(#REF!*(0.3+(K117*2)/1/60/60+0.83*(36*20/60/60)))+#REF!*1</f>
        <v>#REF!</v>
      </c>
      <c r="N117" s="44">
        <f t="shared" ref="N117:N122" si="73">60*SQRT((I117-I116)^2+(COS(0.5*(I117+I116)*PI()/180)*(J117-J116))^2)</f>
        <v>6.622806726655611</v>
      </c>
      <c r="O117" s="44">
        <v>11</v>
      </c>
      <c r="P117" s="81">
        <f t="shared" ref="P117:P122" si="74">N117/O117</f>
        <v>0.60207333878687375</v>
      </c>
      <c r="Q117" s="131" t="e">
        <f t="shared" ref="Q117:Q122" si="75">R116+P117/24</f>
        <v>#REF!</v>
      </c>
      <c r="R117" s="82" t="e">
        <f t="shared" ref="R117:R122" si="76">Q117+M117/24</f>
        <v>#REF!</v>
      </c>
      <c r="S117" s="123"/>
      <c r="T117" s="123"/>
      <c r="U117" s="123"/>
      <c r="V117" s="123"/>
      <c r="W117" s="122"/>
      <c r="X117" s="123">
        <v>1</v>
      </c>
    </row>
    <row r="118" spans="1:24" s="29" customFormat="1" ht="25.25" hidden="1" customHeight="1">
      <c r="A118" s="142"/>
      <c r="B118" s="124" t="s">
        <v>79</v>
      </c>
      <c r="C118" s="73">
        <v>77</v>
      </c>
      <c r="D118" s="74">
        <v>20</v>
      </c>
      <c r="E118" s="75" t="s">
        <v>64</v>
      </c>
      <c r="F118" s="76">
        <v>171</v>
      </c>
      <c r="G118" s="74">
        <v>20</v>
      </c>
      <c r="H118" s="75" t="s">
        <v>65</v>
      </c>
      <c r="I118" s="77">
        <f t="shared" si="71"/>
        <v>77.333333333333329</v>
      </c>
      <c r="J118" s="78">
        <f t="shared" si="72"/>
        <v>188.66666666666666</v>
      </c>
      <c r="K118" s="143"/>
      <c r="L118" s="79"/>
      <c r="M118" s="80" t="e">
        <f>(S118*(0.3+(K118*2)/1/60/60+0.83*(36*20/60/60)))+(T118*(0.3+(K118*2)/1/60/60))+U118*0.5+V118*0.25+(W118*(0.3+(K118*2)/1/60/60))+#REF!*2+#REF!*0.25+#REF!*0.75+(#REF!*(0.3+(K118*2)/1/60/60+0.83*(36*20/60/60)))+#REF!*1</f>
        <v>#REF!</v>
      </c>
      <c r="N118" s="44">
        <f t="shared" si="73"/>
        <v>6.6414584926151496</v>
      </c>
      <c r="O118" s="44">
        <v>11</v>
      </c>
      <c r="P118" s="81">
        <f t="shared" si="74"/>
        <v>0.60376895387410456</v>
      </c>
      <c r="Q118" s="131" t="e">
        <f t="shared" si="75"/>
        <v>#REF!</v>
      </c>
      <c r="R118" s="82" t="e">
        <f t="shared" si="76"/>
        <v>#REF!</v>
      </c>
      <c r="S118" s="123"/>
      <c r="T118" s="123"/>
      <c r="U118" s="123"/>
      <c r="V118" s="123"/>
      <c r="W118" s="122"/>
      <c r="X118" s="123">
        <v>1</v>
      </c>
    </row>
    <row r="119" spans="1:24" s="29" customFormat="1" ht="25.25" hidden="1" customHeight="1">
      <c r="A119" s="142"/>
      <c r="B119" s="124" t="s">
        <v>0</v>
      </c>
      <c r="C119" s="73">
        <v>77</v>
      </c>
      <c r="D119" s="74">
        <v>15</v>
      </c>
      <c r="E119" s="75" t="s">
        <v>64</v>
      </c>
      <c r="F119" s="76">
        <v>171</v>
      </c>
      <c r="G119" s="74">
        <v>0</v>
      </c>
      <c r="H119" s="75" t="s">
        <v>65</v>
      </c>
      <c r="I119" s="77">
        <f t="shared" si="71"/>
        <v>77.25</v>
      </c>
      <c r="J119" s="78">
        <f t="shared" si="72"/>
        <v>189</v>
      </c>
      <c r="K119" s="143"/>
      <c r="L119" s="79"/>
      <c r="M119" s="80" t="e">
        <f>(S119*(0.3+(K119*2)/1/60/60+0.83*(36*20/60/60)))+(T119*(0.3+(K119*2)/1/60/60))+U119*0.5+V119*0.25+(W119*(0.3+(K119*2)/1/60/60))+#REF!*2+#REF!*0.25+#REF!*0.75+(#REF!*(0.3+(K119*2)/1/60/60+0.83*(36*20/60/60)))+#REF!*1</f>
        <v>#REF!</v>
      </c>
      <c r="N119" s="44">
        <f t="shared" si="73"/>
        <v>6.6601729335777318</v>
      </c>
      <c r="O119" s="44">
        <v>11</v>
      </c>
      <c r="P119" s="81">
        <f t="shared" si="74"/>
        <v>0.60547026668888471</v>
      </c>
      <c r="Q119" s="131" t="e">
        <f t="shared" si="75"/>
        <v>#REF!</v>
      </c>
      <c r="R119" s="82" t="e">
        <f t="shared" si="76"/>
        <v>#REF!</v>
      </c>
      <c r="S119" s="123"/>
      <c r="T119" s="123"/>
      <c r="U119" s="123"/>
      <c r="V119" s="123"/>
      <c r="W119" s="122"/>
      <c r="X119" s="123">
        <v>1</v>
      </c>
    </row>
    <row r="120" spans="1:24" s="29" customFormat="1" ht="25.25" hidden="1" customHeight="1">
      <c r="A120" s="142"/>
      <c r="B120" s="124" t="s">
        <v>1</v>
      </c>
      <c r="C120" s="73">
        <v>77</v>
      </c>
      <c r="D120" s="74">
        <v>10</v>
      </c>
      <c r="E120" s="75" t="s">
        <v>64</v>
      </c>
      <c r="F120" s="76">
        <v>170</v>
      </c>
      <c r="G120" s="74">
        <v>40</v>
      </c>
      <c r="H120" s="75" t="s">
        <v>65</v>
      </c>
      <c r="I120" s="77">
        <f t="shared" si="71"/>
        <v>77.166666666666671</v>
      </c>
      <c r="J120" s="78">
        <f t="shared" si="72"/>
        <v>189.33333333333334</v>
      </c>
      <c r="K120" s="143"/>
      <c r="L120" s="79"/>
      <c r="M120" s="80" t="e">
        <f>(S120*(0.3+(K120*2)/1/60/60+0.83*(36*20/60/60)))+(T120*(0.3+(K120*2)/1/60/60))+U120*0.5+V120*0.25+(W120*(0.3+(K120*2)/1/60/60))+#REF!*2+#REF!*0.25+#REF!*0.75+(#REF!*(0.3+(K120*2)/1/60/60+0.83*(36*20/60/60)))+#REF!*1</f>
        <v>#REF!</v>
      </c>
      <c r="N120" s="44">
        <f t="shared" si="73"/>
        <v>6.6789493650109168</v>
      </c>
      <c r="O120" s="44">
        <v>11</v>
      </c>
      <c r="P120" s="81">
        <f t="shared" si="74"/>
        <v>0.60717721500099242</v>
      </c>
      <c r="Q120" s="131" t="e">
        <f t="shared" si="75"/>
        <v>#REF!</v>
      </c>
      <c r="R120" s="82" t="e">
        <f t="shared" si="76"/>
        <v>#REF!</v>
      </c>
      <c r="S120" s="123"/>
      <c r="T120" s="123"/>
      <c r="U120" s="123"/>
      <c r="V120" s="123"/>
      <c r="W120" s="122"/>
      <c r="X120" s="123">
        <v>1</v>
      </c>
    </row>
    <row r="121" spans="1:24" s="29" customFormat="1" ht="25.25" hidden="1" customHeight="1">
      <c r="A121" s="142"/>
      <c r="B121" s="124" t="s">
        <v>2</v>
      </c>
      <c r="C121" s="73">
        <v>77</v>
      </c>
      <c r="D121" s="74">
        <v>5</v>
      </c>
      <c r="E121" s="75" t="s">
        <v>64</v>
      </c>
      <c r="F121" s="76">
        <v>170</v>
      </c>
      <c r="G121" s="74">
        <v>20</v>
      </c>
      <c r="H121" s="75" t="s">
        <v>65</v>
      </c>
      <c r="I121" s="77">
        <f t="shared" si="71"/>
        <v>77.083333333333329</v>
      </c>
      <c r="J121" s="78">
        <f t="shared" si="72"/>
        <v>189.66666666666666</v>
      </c>
      <c r="K121" s="143"/>
      <c r="L121" s="79"/>
      <c r="M121" s="80" t="e">
        <f>(S121*(0.3+(K121*2)/1/60/60+0.83*(36*20/60/60)))+(T121*(0.3+(K121*2)/1/60/60))+U121*0.5+V121*0.25+(W121*(0.3+(K121*2)/1/60/60))+#REF!*2+#REF!*0.25+#REF!*0.75+(#REF!*(0.3+(K121*2)/1/60/60+0.83*(36*20/60/60)))+#REF!*1</f>
        <v>#REF!</v>
      </c>
      <c r="N121" s="44">
        <f t="shared" si="73"/>
        <v>6.6977871073576134</v>
      </c>
      <c r="O121" s="44">
        <v>11</v>
      </c>
      <c r="P121" s="81">
        <f t="shared" si="74"/>
        <v>0.60888973703251026</v>
      </c>
      <c r="Q121" s="131" t="e">
        <f t="shared" si="75"/>
        <v>#REF!</v>
      </c>
      <c r="R121" s="82" t="e">
        <f t="shared" si="76"/>
        <v>#REF!</v>
      </c>
      <c r="S121" s="123"/>
      <c r="T121" s="123"/>
      <c r="U121" s="123"/>
      <c r="V121" s="123"/>
      <c r="W121" s="122"/>
      <c r="X121" s="123">
        <v>1</v>
      </c>
    </row>
    <row r="122" spans="1:24" s="97" customFormat="1" ht="25.25" hidden="1" customHeight="1">
      <c r="A122" s="83">
        <v>59</v>
      </c>
      <c r="B122" s="84"/>
      <c r="C122" s="85">
        <v>77</v>
      </c>
      <c r="D122" s="86">
        <v>0</v>
      </c>
      <c r="E122" s="87" t="s">
        <v>64</v>
      </c>
      <c r="F122" s="88">
        <v>170</v>
      </c>
      <c r="G122" s="86">
        <v>0</v>
      </c>
      <c r="H122" s="87" t="s">
        <v>65</v>
      </c>
      <c r="I122" s="89">
        <f t="shared" si="71"/>
        <v>77</v>
      </c>
      <c r="J122" s="90">
        <f t="shared" si="72"/>
        <v>190</v>
      </c>
      <c r="K122" s="162">
        <v>500</v>
      </c>
      <c r="L122" s="91"/>
      <c r="M122" s="133" t="e">
        <f>(S122*(0.3+(K122*2)/1/60/60+0.83*(36*20/60/60)))+(T122*(0.3+(K122*2)/1/60/60))+U122*0.5+V122*0.25+(W122*(0.3+(K122*2)/1/60/60))+#REF!*2+#REF!*0.25+#REF!*0.75+(#REF!*(0.3+(K122*2)/1/60/60+0.83*(36*20/60/60)))+#REF!*1</f>
        <v>#REF!</v>
      </c>
      <c r="N122" s="92">
        <f t="shared" si="73"/>
        <v>6.7166854860302569</v>
      </c>
      <c r="O122" s="92">
        <v>11</v>
      </c>
      <c r="P122" s="93">
        <f t="shared" si="74"/>
        <v>0.61060777145729606</v>
      </c>
      <c r="Q122" s="130" t="e">
        <f t="shared" si="75"/>
        <v>#REF!</v>
      </c>
      <c r="R122" s="94" t="e">
        <f t="shared" si="76"/>
        <v>#REF!</v>
      </c>
      <c r="S122" s="95">
        <v>1</v>
      </c>
      <c r="T122" s="95"/>
      <c r="U122" s="95"/>
      <c r="V122" s="95"/>
      <c r="W122" s="96"/>
      <c r="X122" s="95"/>
    </row>
    <row r="123" spans="1:24" s="29" customFormat="1" ht="25.25" hidden="1" customHeight="1">
      <c r="A123" s="142"/>
      <c r="B123" s="124" t="s">
        <v>3</v>
      </c>
      <c r="C123" s="73">
        <v>77</v>
      </c>
      <c r="D123" s="74">
        <v>0</v>
      </c>
      <c r="E123" s="75" t="s">
        <v>64</v>
      </c>
      <c r="F123" s="76">
        <v>170</v>
      </c>
      <c r="G123" s="74">
        <v>30</v>
      </c>
      <c r="H123" s="75" t="s">
        <v>65</v>
      </c>
      <c r="I123" s="77">
        <f t="shared" si="71"/>
        <v>77</v>
      </c>
      <c r="J123" s="78">
        <f t="shared" si="72"/>
        <v>189.5</v>
      </c>
      <c r="K123" s="76"/>
      <c r="L123" s="79"/>
      <c r="M123" s="80" t="e">
        <f>(S123*(0.3+(K123*2)/1/60/60+0.83*(36*20/60/60)))+(T123*(0.3+(K123*2)/1/60/60))+U123*0.5+V123*0.25+(W123*(0.3+(K123*2)/1/60/60))+#REF!*2+#REF!*0.25+#REF!*0.75+(#REF!*(0.3+(K123*2)/1/60/60+0.83*(36*20/60/60)))+#REF!*1</f>
        <v>#REF!</v>
      </c>
      <c r="N123" s="44">
        <f t="shared" ref="N123:N124" si="77">60*SQRT((I123-I122)^2+(COS(0.5*(I123+I122)*PI()/180)*(J123-J122))^2)</f>
        <v>6.7485316303159477</v>
      </c>
      <c r="O123" s="44">
        <v>11</v>
      </c>
      <c r="P123" s="81">
        <f t="shared" ref="P123:P124" si="78">N123/O123</f>
        <v>0.61350287548326798</v>
      </c>
      <c r="Q123" s="131" t="e">
        <f t="shared" ref="Q123:Q124" si="79">R122+P123/24</f>
        <v>#REF!</v>
      </c>
      <c r="R123" s="82" t="e">
        <f t="shared" ref="R123:R124" si="80">Q123+M123/24</f>
        <v>#REF!</v>
      </c>
      <c r="S123" s="123"/>
      <c r="T123" s="123"/>
      <c r="U123" s="123"/>
      <c r="V123" s="123"/>
      <c r="W123" s="122"/>
      <c r="X123" s="123">
        <v>1</v>
      </c>
    </row>
    <row r="124" spans="1:24" s="97" customFormat="1" ht="25.25" hidden="1" customHeight="1">
      <c r="A124" s="83">
        <v>60</v>
      </c>
      <c r="B124" s="84"/>
      <c r="C124" s="85">
        <v>77</v>
      </c>
      <c r="D124" s="86">
        <v>0</v>
      </c>
      <c r="E124" s="87" t="s">
        <v>64</v>
      </c>
      <c r="F124" s="88">
        <v>171</v>
      </c>
      <c r="G124" s="86">
        <v>0</v>
      </c>
      <c r="H124" s="87" t="s">
        <v>65</v>
      </c>
      <c r="I124" s="89">
        <f t="shared" ref="I124:I125" si="81">C124+(D124/60)</f>
        <v>77</v>
      </c>
      <c r="J124" s="90">
        <f t="shared" ref="J124:J125" si="82">360-F124-(G124/60)</f>
        <v>189</v>
      </c>
      <c r="K124" s="162">
        <v>500</v>
      </c>
      <c r="L124" s="91"/>
      <c r="M124" s="133" t="e">
        <f>(S124*(0.3+(K124*2)/1/60/60+0.83*(36*20/60/60)))+(T124*(0.3+(K124*2)/1/60/60))+U124*0.5+V124*0.25+(W124*(0.3+(K124*2)/1/60/60))+#REF!*2+#REF!*0.25+#REF!*0.75+(#REF!*(0.3+(K124*2)/1/60/60+0.83*(36*20/60/60)))+#REF!*1</f>
        <v>#REF!</v>
      </c>
      <c r="N124" s="92">
        <f t="shared" si="77"/>
        <v>6.7485316303159477</v>
      </c>
      <c r="O124" s="92">
        <v>11</v>
      </c>
      <c r="P124" s="93">
        <f t="shared" si="78"/>
        <v>0.61350287548326798</v>
      </c>
      <c r="Q124" s="130" t="e">
        <f t="shared" si="79"/>
        <v>#REF!</v>
      </c>
      <c r="R124" s="94" t="e">
        <f t="shared" si="80"/>
        <v>#REF!</v>
      </c>
      <c r="S124" s="95">
        <v>1</v>
      </c>
      <c r="T124" s="95"/>
      <c r="U124" s="95"/>
      <c r="V124" s="95"/>
      <c r="W124" s="96"/>
      <c r="X124" s="95"/>
    </row>
    <row r="125" spans="1:24" s="29" customFormat="1" ht="25.25" hidden="1" customHeight="1">
      <c r="A125" s="142"/>
      <c r="B125" s="124" t="s">
        <v>4</v>
      </c>
      <c r="C125" s="73">
        <v>77</v>
      </c>
      <c r="D125" s="74">
        <v>0</v>
      </c>
      <c r="E125" s="75" t="s">
        <v>64</v>
      </c>
      <c r="F125" s="76">
        <v>171</v>
      </c>
      <c r="G125" s="74">
        <v>30</v>
      </c>
      <c r="H125" s="75" t="s">
        <v>65</v>
      </c>
      <c r="I125" s="77">
        <f t="shared" si="81"/>
        <v>77</v>
      </c>
      <c r="J125" s="78">
        <f t="shared" si="82"/>
        <v>188.5</v>
      </c>
      <c r="K125" s="76"/>
      <c r="L125" s="79"/>
      <c r="M125" s="80" t="e">
        <f>(S125*(0.3+(K125*2)/1/60/60+0.83*(36*20/60/60)))+(T125*(0.3+(K125*2)/1/60/60))+U125*0.5+V125*0.25+(W125*(0.3+(K125*2)/1/60/60))+#REF!*2+#REF!*0.25+#REF!*0.75+(#REF!*(0.3+(K125*2)/1/60/60+0.83*(36*20/60/60)))+#REF!*1</f>
        <v>#REF!</v>
      </c>
      <c r="N125" s="44">
        <f t="shared" ref="N125:N126" si="83">60*SQRT((I125-I124)^2+(COS(0.5*(I125+I124)*PI()/180)*(J125-J124))^2)</f>
        <v>6.7485316303159477</v>
      </c>
      <c r="O125" s="44">
        <v>11</v>
      </c>
      <c r="P125" s="81">
        <f t="shared" ref="P125:P126" si="84">N125/O125</f>
        <v>0.61350287548326798</v>
      </c>
      <c r="Q125" s="131" t="e">
        <f t="shared" ref="Q125:Q126" si="85">R124+P125/24</f>
        <v>#REF!</v>
      </c>
      <c r="R125" s="82" t="e">
        <f t="shared" ref="R125:R126" si="86">Q125+M125/24</f>
        <v>#REF!</v>
      </c>
      <c r="S125" s="123"/>
      <c r="T125" s="123"/>
      <c r="U125" s="123"/>
      <c r="V125" s="123"/>
      <c r="W125" s="122"/>
      <c r="X125" s="123">
        <v>1</v>
      </c>
    </row>
    <row r="126" spans="1:24" s="161" customFormat="1" ht="25.25" hidden="1" customHeight="1">
      <c r="A126" s="144">
        <v>61</v>
      </c>
      <c r="B126" s="145" t="s">
        <v>5</v>
      </c>
      <c r="C126" s="146">
        <v>77</v>
      </c>
      <c r="D126" s="147">
        <v>0</v>
      </c>
      <c r="E126" s="148" t="s">
        <v>64</v>
      </c>
      <c r="F126" s="149">
        <v>172</v>
      </c>
      <c r="G126" s="147">
        <v>0</v>
      </c>
      <c r="H126" s="148" t="s">
        <v>65</v>
      </c>
      <c r="I126" s="150">
        <f t="shared" ref="I126" si="87">C126+(D126/60)</f>
        <v>77</v>
      </c>
      <c r="J126" s="151">
        <f t="shared" ref="J126" si="88">360-F126-(G126/60)</f>
        <v>188</v>
      </c>
      <c r="K126" s="149">
        <f t="shared" ref="K126" si="89">L126-5</f>
        <v>2146</v>
      </c>
      <c r="L126" s="153">
        <v>2151</v>
      </c>
      <c r="M126" s="154" t="e">
        <f>(S126*(0.3+(K126*2)/1/60/60+0.83*(36*20/60/60)))+(T126*(0.3+(K126*2)/1/60/60))+U126*0.5+V126*0.25+(W126*(0.3+(K126*2)/1/60/60))+#REF!*2+#REF!*0.25+#REF!*0.75+(#REF!*(0.3+(K126*2)/1/60/60+0.83*(36*20/60/60)))+#REF!*1</f>
        <v>#REF!</v>
      </c>
      <c r="N126" s="155">
        <f t="shared" si="83"/>
        <v>6.7485316303159477</v>
      </c>
      <c r="O126" s="155">
        <v>11</v>
      </c>
      <c r="P126" s="156">
        <f t="shared" si="84"/>
        <v>0.61350287548326798</v>
      </c>
      <c r="Q126" s="157" t="e">
        <f t="shared" si="85"/>
        <v>#REF!</v>
      </c>
      <c r="R126" s="158" t="e">
        <f t="shared" si="86"/>
        <v>#REF!</v>
      </c>
      <c r="S126" s="159">
        <v>2</v>
      </c>
      <c r="T126" s="159"/>
      <c r="U126" s="159"/>
      <c r="V126" s="159"/>
      <c r="W126" s="159">
        <v>1</v>
      </c>
      <c r="X126" s="159"/>
    </row>
    <row r="127" spans="1:24" s="181" customFormat="1" ht="25.25" hidden="1" customHeight="1">
      <c r="A127" s="165"/>
      <c r="B127" s="166"/>
      <c r="C127" s="167"/>
      <c r="D127" s="168"/>
      <c r="E127" s="169"/>
      <c r="F127" s="170"/>
      <c r="G127" s="168"/>
      <c r="H127" s="169"/>
      <c r="I127" s="171"/>
      <c r="J127" s="172"/>
      <c r="K127" s="170"/>
      <c r="L127" s="173"/>
      <c r="M127" s="174"/>
      <c r="N127" s="175"/>
      <c r="O127" s="175"/>
      <c r="P127" s="176"/>
      <c r="Q127" s="177"/>
      <c r="R127" s="178"/>
      <c r="S127" s="179"/>
      <c r="T127" s="179"/>
      <c r="U127" s="179"/>
      <c r="V127" s="179"/>
      <c r="W127" s="180"/>
      <c r="X127" s="179"/>
    </row>
    <row r="128" spans="1:24" s="161" customFormat="1" ht="25.25" hidden="1" customHeight="1">
      <c r="A128" s="144">
        <v>61</v>
      </c>
      <c r="B128" s="145" t="s">
        <v>5</v>
      </c>
      <c r="C128" s="146">
        <v>77</v>
      </c>
      <c r="D128" s="147">
        <v>0</v>
      </c>
      <c r="E128" s="148" t="s">
        <v>29</v>
      </c>
      <c r="F128" s="149">
        <v>172</v>
      </c>
      <c r="G128" s="147">
        <v>0</v>
      </c>
      <c r="H128" s="148" t="s">
        <v>27</v>
      </c>
      <c r="I128" s="150">
        <f t="shared" ref="I128:I156" si="90">C128+(D128/60)</f>
        <v>77</v>
      </c>
      <c r="J128" s="151">
        <f t="shared" ref="J128:J156" si="91">360-F128-(G128/60)</f>
        <v>188</v>
      </c>
      <c r="K128" s="149">
        <f t="shared" ref="K128" si="92">L128-5</f>
        <v>2146</v>
      </c>
      <c r="L128" s="153">
        <v>2151</v>
      </c>
      <c r="M128" s="154">
        <v>0</v>
      </c>
      <c r="N128" s="155">
        <v>0</v>
      </c>
      <c r="O128" s="155">
        <v>0</v>
      </c>
      <c r="P128" s="156">
        <v>0</v>
      </c>
      <c r="Q128" s="157">
        <v>41542</v>
      </c>
      <c r="R128" s="158">
        <f t="shared" ref="R128:R156" si="93">Q128+M128/24</f>
        <v>41542</v>
      </c>
      <c r="S128" s="159"/>
      <c r="T128" s="159"/>
      <c r="U128" s="159"/>
      <c r="V128" s="159"/>
      <c r="W128" s="159"/>
      <c r="X128" s="159"/>
    </row>
    <row r="129" spans="1:24" s="29" customFormat="1" ht="25.25" hidden="1" customHeight="1">
      <c r="A129" s="163"/>
      <c r="B129" s="124" t="s">
        <v>30</v>
      </c>
      <c r="C129" s="73">
        <v>77</v>
      </c>
      <c r="D129" s="74">
        <v>0</v>
      </c>
      <c r="E129" s="75" t="s">
        <v>29</v>
      </c>
      <c r="F129" s="76">
        <v>172</v>
      </c>
      <c r="G129" s="74">
        <v>30</v>
      </c>
      <c r="H129" s="75" t="s">
        <v>27</v>
      </c>
      <c r="I129" s="77">
        <f t="shared" si="90"/>
        <v>77</v>
      </c>
      <c r="J129" s="78">
        <f t="shared" si="91"/>
        <v>187.5</v>
      </c>
      <c r="K129" s="76"/>
      <c r="L129" s="79"/>
      <c r="M129" s="80" t="e">
        <f>(S129*(0.3+(K129*2)/1/60/60+0.83*(36*20/60/60)))+(T129*(0.3+(K129*2)/1/60/60))+U129*0.5+V129*0.25+(W129*(0.3+(K129*2)/1/60/60))+#REF!*2+#REF!*0.25+#REF!*0.75+(#REF!*(0.3+(K129*2)/1/60/60+0.83*(36*20/60/60)))+#REF!*1</f>
        <v>#REF!</v>
      </c>
      <c r="N129" s="44">
        <f t="shared" ref="N129:N156" si="94">60*SQRT((I129-I128)^2+(COS(0.5*(I129+I128)*PI()/180)*(J129-J128))^2)</f>
        <v>6.7485316303159477</v>
      </c>
      <c r="O129" s="44">
        <v>11</v>
      </c>
      <c r="P129" s="81">
        <f t="shared" ref="P129:P156" si="95">N129/O129</f>
        <v>0.61350287548326798</v>
      </c>
      <c r="Q129" s="131">
        <f t="shared" ref="Q129:Q156" si="96">R128+P129/24</f>
        <v>41542.025562619812</v>
      </c>
      <c r="R129" s="82" t="e">
        <f t="shared" si="93"/>
        <v>#REF!</v>
      </c>
      <c r="S129" s="123"/>
      <c r="T129" s="123"/>
      <c r="U129" s="123"/>
      <c r="V129" s="123"/>
      <c r="W129" s="122"/>
      <c r="X129" s="123">
        <v>1</v>
      </c>
    </row>
    <row r="130" spans="1:24" s="97" customFormat="1" ht="25.25" hidden="1" customHeight="1">
      <c r="A130" s="83">
        <v>53</v>
      </c>
      <c r="B130" s="84"/>
      <c r="C130" s="85">
        <v>77</v>
      </c>
      <c r="D130" s="86">
        <v>0</v>
      </c>
      <c r="E130" s="87" t="s">
        <v>29</v>
      </c>
      <c r="F130" s="88">
        <v>173</v>
      </c>
      <c r="G130" s="86">
        <v>0</v>
      </c>
      <c r="H130" s="87" t="s">
        <v>27</v>
      </c>
      <c r="I130" s="89">
        <f t="shared" si="90"/>
        <v>77</v>
      </c>
      <c r="J130" s="90">
        <f t="shared" si="91"/>
        <v>187</v>
      </c>
      <c r="K130" s="162">
        <v>500</v>
      </c>
      <c r="L130" s="91"/>
      <c r="M130" s="133" t="e">
        <f>(S130*(0.3+(K130*2)/1/60/60+0.83*(36*20/60/60)))+(T130*(0.3+(K130*2)/1/60/60))+U130*0.5+V130*0.25+(W130*(0.3+(K130*2)/1/60/60))+#REF!*2+#REF!*0.25+#REF!*0.75+(#REF!*(0.3+(K130*2)/1/60/60+0.83*(36*20/60/60)))+#REF!*1</f>
        <v>#REF!</v>
      </c>
      <c r="N130" s="92">
        <f t="shared" si="94"/>
        <v>6.7485316303159477</v>
      </c>
      <c r="O130" s="92">
        <v>11</v>
      </c>
      <c r="P130" s="93">
        <f t="shared" si="95"/>
        <v>0.61350287548326798</v>
      </c>
      <c r="Q130" s="130" t="e">
        <f t="shared" si="96"/>
        <v>#REF!</v>
      </c>
      <c r="R130" s="94" t="e">
        <f t="shared" si="93"/>
        <v>#REF!</v>
      </c>
      <c r="S130" s="95">
        <v>1</v>
      </c>
      <c r="T130" s="95"/>
      <c r="U130" s="95"/>
      <c r="V130" s="95"/>
      <c r="W130" s="96"/>
      <c r="X130" s="95"/>
    </row>
    <row r="131" spans="1:24" s="29" customFormat="1" ht="25.25" hidden="1" customHeight="1">
      <c r="A131" s="163"/>
      <c r="B131" s="38" t="s">
        <v>31</v>
      </c>
      <c r="C131" s="39">
        <v>77</v>
      </c>
      <c r="D131" s="31">
        <v>0</v>
      </c>
      <c r="E131" s="32" t="s">
        <v>29</v>
      </c>
      <c r="F131" s="30">
        <v>173</v>
      </c>
      <c r="G131" s="31">
        <v>30</v>
      </c>
      <c r="H131" s="32" t="s">
        <v>27</v>
      </c>
      <c r="I131" s="77">
        <f t="shared" si="90"/>
        <v>77</v>
      </c>
      <c r="J131" s="78">
        <f t="shared" si="91"/>
        <v>186.5</v>
      </c>
      <c r="K131" s="30"/>
      <c r="L131" s="35"/>
      <c r="M131" s="80" t="e">
        <f>(S131*(0.3+(K131*2)/1/60/60+0.83*(36*20/60/60)))+(T131*(0.3+(K131*2)/1/60/60))+U131*0.5+V131*0.25+(W131*(0.3+(K131*2)/1/60/60))+#REF!*2+#REF!*0.25+#REF!*0.75+(#REF!*(0.3+(K131*2)/1/60/60+0.83*(36*20/60/60)))+#REF!*1</f>
        <v>#REF!</v>
      </c>
      <c r="N131" s="44">
        <f t="shared" si="94"/>
        <v>6.7485316303159477</v>
      </c>
      <c r="O131" s="44">
        <v>11</v>
      </c>
      <c r="P131" s="81">
        <f t="shared" si="95"/>
        <v>0.61350287548326798</v>
      </c>
      <c r="Q131" s="131" t="e">
        <f t="shared" si="96"/>
        <v>#REF!</v>
      </c>
      <c r="R131" s="82" t="e">
        <f t="shared" si="93"/>
        <v>#REF!</v>
      </c>
      <c r="S131" s="70"/>
      <c r="T131" s="70"/>
      <c r="U131" s="70"/>
      <c r="V131" s="70"/>
      <c r="W131" s="71"/>
      <c r="X131" s="70">
        <v>1</v>
      </c>
    </row>
    <row r="132" spans="1:24" s="97" customFormat="1" ht="25.25" hidden="1" customHeight="1">
      <c r="A132" s="83">
        <v>54</v>
      </c>
      <c r="B132" s="84"/>
      <c r="C132" s="85">
        <v>77</v>
      </c>
      <c r="D132" s="86">
        <v>0</v>
      </c>
      <c r="E132" s="87" t="s">
        <v>29</v>
      </c>
      <c r="F132" s="88">
        <v>174</v>
      </c>
      <c r="G132" s="86">
        <v>0</v>
      </c>
      <c r="H132" s="87" t="s">
        <v>27</v>
      </c>
      <c r="I132" s="89">
        <f t="shared" si="90"/>
        <v>77</v>
      </c>
      <c r="J132" s="90">
        <f t="shared" si="91"/>
        <v>186</v>
      </c>
      <c r="K132" s="162">
        <v>500</v>
      </c>
      <c r="L132" s="91"/>
      <c r="M132" s="133" t="e">
        <f>(S132*(0.3+(K132*2)/1/60/60+0.83*(36*20/60/60)))+(T132*(0.3+(K132*2)/1/60/60))+U132*0.5+V132*0.25+(W132*(0.3+(K132*2)/1/60/60))+#REF!*2+#REF!*0.25+#REF!*0.75+(#REF!*(0.3+(K132*2)/1/60/60+0.83*(36*20/60/60)))+#REF!*1</f>
        <v>#REF!</v>
      </c>
      <c r="N132" s="92">
        <f t="shared" si="94"/>
        <v>6.7485316303159477</v>
      </c>
      <c r="O132" s="92">
        <v>11</v>
      </c>
      <c r="P132" s="93">
        <f t="shared" si="95"/>
        <v>0.61350287548326798</v>
      </c>
      <c r="Q132" s="130" t="e">
        <f t="shared" si="96"/>
        <v>#REF!</v>
      </c>
      <c r="R132" s="94" t="e">
        <f t="shared" si="93"/>
        <v>#REF!</v>
      </c>
      <c r="S132" s="95">
        <v>1</v>
      </c>
      <c r="T132" s="95"/>
      <c r="U132" s="95"/>
      <c r="V132" s="95"/>
      <c r="W132" s="96"/>
      <c r="X132" s="95"/>
    </row>
    <row r="133" spans="1:24" s="29" customFormat="1" ht="25.25" hidden="1" customHeight="1">
      <c r="A133" s="163"/>
      <c r="B133" s="124" t="s">
        <v>32</v>
      </c>
      <c r="C133" s="73">
        <v>76</v>
      </c>
      <c r="D133" s="74">
        <v>55</v>
      </c>
      <c r="E133" s="75" t="s">
        <v>29</v>
      </c>
      <c r="F133" s="76">
        <v>173</v>
      </c>
      <c r="G133" s="74">
        <v>40</v>
      </c>
      <c r="H133" s="75" t="s">
        <v>27</v>
      </c>
      <c r="I133" s="77">
        <f t="shared" si="90"/>
        <v>76.916666666666671</v>
      </c>
      <c r="J133" s="78">
        <f t="shared" si="91"/>
        <v>186.33333333333334</v>
      </c>
      <c r="K133" s="143"/>
      <c r="L133" s="79"/>
      <c r="M133" s="80" t="e">
        <f>(S133*(0.3+(K133*2)/1/60/60+0.83*(36*20/60/60)))+(T133*(0.3+(K133*2)/1/60/60))+U133*0.5+V133*0.25+(W133*(0.3+(K133*2)/1/60/60))+#REF!*2+#REF!*0.25+#REF!*0.75+(#REF!*(0.3+(K133*2)/1/60/60+0.83*(36*20/60/60)))+#REF!*1</f>
        <v>#REF!</v>
      </c>
      <c r="N133" s="44">
        <f t="shared" si="94"/>
        <v>6.7356438314071685</v>
      </c>
      <c r="O133" s="44">
        <v>11</v>
      </c>
      <c r="P133" s="81">
        <f t="shared" si="95"/>
        <v>0.61233125740065164</v>
      </c>
      <c r="Q133" s="131" t="e">
        <f t="shared" si="96"/>
        <v>#REF!</v>
      </c>
      <c r="R133" s="82" t="e">
        <f t="shared" si="93"/>
        <v>#REF!</v>
      </c>
      <c r="S133" s="123"/>
      <c r="T133" s="123"/>
      <c r="U133" s="123"/>
      <c r="V133" s="123"/>
      <c r="W133" s="122"/>
      <c r="X133" s="123">
        <v>1</v>
      </c>
    </row>
    <row r="134" spans="1:24" s="29" customFormat="1" ht="25.25" hidden="1" customHeight="1">
      <c r="A134" s="163"/>
      <c r="B134" s="124" t="s">
        <v>33</v>
      </c>
      <c r="C134" s="73">
        <v>76</v>
      </c>
      <c r="D134" s="74">
        <v>50</v>
      </c>
      <c r="E134" s="75" t="s">
        <v>29</v>
      </c>
      <c r="F134" s="76">
        <v>173</v>
      </c>
      <c r="G134" s="74">
        <v>20</v>
      </c>
      <c r="H134" s="75" t="s">
        <v>27</v>
      </c>
      <c r="I134" s="77">
        <f t="shared" si="90"/>
        <v>76.833333333333329</v>
      </c>
      <c r="J134" s="78">
        <f t="shared" si="91"/>
        <v>186.66666666666666</v>
      </c>
      <c r="K134" s="143"/>
      <c r="L134" s="79"/>
      <c r="M134" s="80" t="e">
        <f>(S134*(0.3+(K134*2)/1/60/60+0.83*(36*20/60/60)))+(T134*(0.3+(K134*2)/1/60/60))+U134*0.5+V134*0.25+(W134*(0.3+(K134*2)/1/60/60))+#REF!*2+#REF!*0.25+#REF!*0.75+(#REF!*(0.3+(K134*2)/1/60/60+0.83*(36*20/60/60)))+#REF!*1</f>
        <v>#REF!</v>
      </c>
      <c r="N134" s="44">
        <f t="shared" si="94"/>
        <v>6.7546614788208066</v>
      </c>
      <c r="O134" s="44">
        <v>11</v>
      </c>
      <c r="P134" s="81">
        <f t="shared" si="95"/>
        <v>0.61406013443825513</v>
      </c>
      <c r="Q134" s="131" t="e">
        <f t="shared" si="96"/>
        <v>#REF!</v>
      </c>
      <c r="R134" s="82" t="e">
        <f t="shared" si="93"/>
        <v>#REF!</v>
      </c>
      <c r="S134" s="123"/>
      <c r="T134" s="123"/>
      <c r="U134" s="123"/>
      <c r="V134" s="123"/>
      <c r="W134" s="122"/>
      <c r="X134" s="123">
        <v>1</v>
      </c>
    </row>
    <row r="135" spans="1:24" s="29" customFormat="1" ht="25.25" hidden="1" customHeight="1">
      <c r="A135" s="163"/>
      <c r="B135" s="124" t="s">
        <v>34</v>
      </c>
      <c r="C135" s="73">
        <v>76</v>
      </c>
      <c r="D135" s="74">
        <v>45</v>
      </c>
      <c r="E135" s="75" t="s">
        <v>29</v>
      </c>
      <c r="F135" s="76">
        <v>173</v>
      </c>
      <c r="G135" s="74">
        <v>0</v>
      </c>
      <c r="H135" s="75" t="s">
        <v>27</v>
      </c>
      <c r="I135" s="77">
        <f t="shared" si="90"/>
        <v>76.75</v>
      </c>
      <c r="J135" s="78">
        <f t="shared" si="91"/>
        <v>187</v>
      </c>
      <c r="K135" s="143"/>
      <c r="L135" s="79"/>
      <c r="M135" s="80" t="e">
        <f>(S135*(0.3+(K135*2)/1/60/60+0.83*(36*20/60/60)))+(T135*(0.3+(K135*2)/1/60/60))+U135*0.5+V135*0.25+(W135*(0.3+(K135*2)/1/60/60))+#REF!*2+#REF!*0.25+#REF!*0.75+(#REF!*(0.3+(K135*2)/1/60/60+0.83*(36*20/60/60)))+#REF!*1</f>
        <v>#REF!</v>
      </c>
      <c r="N135" s="44">
        <f t="shared" si="94"/>
        <v>6.7737377685482976</v>
      </c>
      <c r="O135" s="44">
        <v>11</v>
      </c>
      <c r="P135" s="81">
        <f t="shared" si="95"/>
        <v>0.61579434259529975</v>
      </c>
      <c r="Q135" s="131" t="e">
        <f t="shared" si="96"/>
        <v>#REF!</v>
      </c>
      <c r="R135" s="82" t="e">
        <f t="shared" si="93"/>
        <v>#REF!</v>
      </c>
      <c r="S135" s="123"/>
      <c r="T135" s="123"/>
      <c r="U135" s="123"/>
      <c r="V135" s="123"/>
      <c r="W135" s="122"/>
      <c r="X135" s="123">
        <v>1</v>
      </c>
    </row>
    <row r="136" spans="1:24" s="29" customFormat="1" ht="25.25" hidden="1" customHeight="1">
      <c r="A136" s="163"/>
      <c r="B136" s="124" t="s">
        <v>35</v>
      </c>
      <c r="C136" s="73">
        <v>76</v>
      </c>
      <c r="D136" s="74">
        <v>40</v>
      </c>
      <c r="E136" s="75" t="s">
        <v>29</v>
      </c>
      <c r="F136" s="76">
        <v>172</v>
      </c>
      <c r="G136" s="74">
        <v>40</v>
      </c>
      <c r="H136" s="75" t="s">
        <v>27</v>
      </c>
      <c r="I136" s="77">
        <f t="shared" si="90"/>
        <v>76.666666666666671</v>
      </c>
      <c r="J136" s="78">
        <f t="shared" si="91"/>
        <v>187.33333333333334</v>
      </c>
      <c r="K136" s="143"/>
      <c r="L136" s="79"/>
      <c r="M136" s="80" t="e">
        <f>(S136*(0.3+(K136*2)/1/60/60+0.83*(36*20/60/60)))+(T136*(0.3+(K136*2)/1/60/60))+U136*0.5+V136*0.25+(W136*(0.3+(K136*2)/1/60/60))+#REF!*2+#REF!*0.25+#REF!*0.75+(#REF!*(0.3+(K136*2)/1/60/60+0.83*(36*20/60/60)))+#REF!*1</f>
        <v>#REF!</v>
      </c>
      <c r="N136" s="44">
        <f t="shared" si="94"/>
        <v>6.7928720458041907</v>
      </c>
      <c r="O136" s="44">
        <v>11</v>
      </c>
      <c r="P136" s="81">
        <f t="shared" si="95"/>
        <v>0.61753382234583554</v>
      </c>
      <c r="Q136" s="131" t="e">
        <f t="shared" si="96"/>
        <v>#REF!</v>
      </c>
      <c r="R136" s="82" t="e">
        <f t="shared" si="93"/>
        <v>#REF!</v>
      </c>
      <c r="S136" s="123"/>
      <c r="T136" s="123"/>
      <c r="U136" s="123"/>
      <c r="V136" s="123"/>
      <c r="W136" s="122"/>
      <c r="X136" s="123">
        <v>1</v>
      </c>
    </row>
    <row r="137" spans="1:24" s="29" customFormat="1" ht="25.25" hidden="1" customHeight="1">
      <c r="A137" s="163"/>
      <c r="B137" s="124" t="s">
        <v>36</v>
      </c>
      <c r="C137" s="73">
        <v>76</v>
      </c>
      <c r="D137" s="74">
        <v>35</v>
      </c>
      <c r="E137" s="75" t="s">
        <v>29</v>
      </c>
      <c r="F137" s="76">
        <v>172</v>
      </c>
      <c r="G137" s="74">
        <v>20</v>
      </c>
      <c r="H137" s="75" t="s">
        <v>27</v>
      </c>
      <c r="I137" s="77">
        <f t="shared" si="90"/>
        <v>76.583333333333329</v>
      </c>
      <c r="J137" s="78">
        <f t="shared" si="91"/>
        <v>187.66666666666666</v>
      </c>
      <c r="K137" s="143"/>
      <c r="L137" s="79"/>
      <c r="M137" s="80" t="e">
        <f>(S137*(0.3+(K137*2)/1/60/60+0.83*(36*20/60/60)))+(T137*(0.3+(K137*2)/1/60/60))+U137*0.5+V137*0.25+(W137*(0.3+(K137*2)/1/60/60))+#REF!*2+#REF!*0.25+#REF!*0.75+(#REF!*(0.3+(K137*2)/1/60/60+0.83*(36*20/60/60)))+#REF!*1</f>
        <v>#REF!</v>
      </c>
      <c r="N137" s="44">
        <f t="shared" si="94"/>
        <v>6.8120636607254257</v>
      </c>
      <c r="O137" s="44">
        <v>11</v>
      </c>
      <c r="P137" s="81">
        <f t="shared" si="95"/>
        <v>0.61927851461140238</v>
      </c>
      <c r="Q137" s="131" t="e">
        <f t="shared" si="96"/>
        <v>#REF!</v>
      </c>
      <c r="R137" s="82" t="e">
        <f t="shared" si="93"/>
        <v>#REF!</v>
      </c>
      <c r="S137" s="123"/>
      <c r="T137" s="123"/>
      <c r="U137" s="123"/>
      <c r="V137" s="123"/>
      <c r="W137" s="122"/>
      <c r="X137" s="123">
        <v>1</v>
      </c>
    </row>
    <row r="138" spans="1:24" s="97" customFormat="1" ht="25.25" hidden="1" customHeight="1">
      <c r="A138" s="83">
        <v>55</v>
      </c>
      <c r="B138" s="84"/>
      <c r="C138" s="85">
        <v>76</v>
      </c>
      <c r="D138" s="86">
        <v>30</v>
      </c>
      <c r="E138" s="87" t="s">
        <v>29</v>
      </c>
      <c r="F138" s="88">
        <v>172</v>
      </c>
      <c r="G138" s="86">
        <v>0</v>
      </c>
      <c r="H138" s="87" t="s">
        <v>27</v>
      </c>
      <c r="I138" s="89">
        <f t="shared" si="90"/>
        <v>76.5</v>
      </c>
      <c r="J138" s="90">
        <f t="shared" si="91"/>
        <v>188</v>
      </c>
      <c r="K138" s="162">
        <v>500</v>
      </c>
      <c r="L138" s="91"/>
      <c r="M138" s="133" t="e">
        <f>(S138*(0.3+(K138*2)/1/60/60+0.83*(36*20/60/60)))+(T138*(0.3+(K138*2)/1/60/60))+U138*0.5+V138*0.25+(W138*(0.3+(K138*2)/1/60/60))+#REF!*2+#REF!*0.25+#REF!*0.75+(#REF!*(0.3+(K138*2)/1/60/60+0.83*(36*20/60/60)))+#REF!*1</f>
        <v>#REF!</v>
      </c>
      <c r="N138" s="92">
        <f t="shared" si="94"/>
        <v>6.8313119683586319</v>
      </c>
      <c r="O138" s="92">
        <v>11</v>
      </c>
      <c r="P138" s="93">
        <f t="shared" si="95"/>
        <v>0.62102836075987566</v>
      </c>
      <c r="Q138" s="130" t="e">
        <f t="shared" si="96"/>
        <v>#REF!</v>
      </c>
      <c r="R138" s="94" t="e">
        <f t="shared" si="93"/>
        <v>#REF!</v>
      </c>
      <c r="S138" s="95">
        <v>1</v>
      </c>
      <c r="T138" s="95"/>
      <c r="U138" s="95"/>
      <c r="V138" s="95"/>
      <c r="W138" s="96"/>
      <c r="X138" s="95"/>
    </row>
    <row r="139" spans="1:24" s="29" customFormat="1" ht="25.25" hidden="1" customHeight="1">
      <c r="A139" s="163"/>
      <c r="B139" s="124" t="s">
        <v>37</v>
      </c>
      <c r="C139" s="73">
        <v>76</v>
      </c>
      <c r="D139" s="74">
        <v>37.5</v>
      </c>
      <c r="E139" s="75" t="s">
        <v>29</v>
      </c>
      <c r="F139" s="76">
        <v>172</v>
      </c>
      <c r="G139" s="74">
        <v>0</v>
      </c>
      <c r="H139" s="75" t="s">
        <v>27</v>
      </c>
      <c r="I139" s="77">
        <f t="shared" si="90"/>
        <v>76.625</v>
      </c>
      <c r="J139" s="78">
        <f t="shared" si="91"/>
        <v>188</v>
      </c>
      <c r="K139" s="76"/>
      <c r="L139" s="79"/>
      <c r="M139" s="80" t="e">
        <f>(S139*(0.3+(K139*2)/1/60/60+0.83*(36*20/60/60)))+(T139*(0.3+(K139*2)/1/60/60))+U139*0.5+V139*0.25+(W139*(0.3+(K139*2)/1/60/60))+#REF!*2+#REF!*0.25+#REF!*0.75+(#REF!*(0.3+(K139*2)/1/60/60+0.83*(36*20/60/60)))+#REF!*1</f>
        <v>#REF!</v>
      </c>
      <c r="N139" s="44">
        <f t="shared" si="94"/>
        <v>7.5</v>
      </c>
      <c r="O139" s="44">
        <v>11</v>
      </c>
      <c r="P139" s="81">
        <f t="shared" si="95"/>
        <v>0.68181818181818177</v>
      </c>
      <c r="Q139" s="131" t="e">
        <f t="shared" si="96"/>
        <v>#REF!</v>
      </c>
      <c r="R139" s="82" t="e">
        <f t="shared" si="93"/>
        <v>#REF!</v>
      </c>
      <c r="S139" s="123"/>
      <c r="T139" s="123"/>
      <c r="U139" s="123"/>
      <c r="V139" s="123"/>
      <c r="W139" s="122"/>
      <c r="X139" s="123">
        <v>1</v>
      </c>
    </row>
    <row r="140" spans="1:24" s="97" customFormat="1" ht="25.25" hidden="1" customHeight="1">
      <c r="A140" s="83">
        <v>56</v>
      </c>
      <c r="B140" s="84"/>
      <c r="C140" s="85">
        <v>76</v>
      </c>
      <c r="D140" s="86">
        <v>45</v>
      </c>
      <c r="E140" s="87" t="s">
        <v>29</v>
      </c>
      <c r="F140" s="88">
        <v>172</v>
      </c>
      <c r="G140" s="86">
        <v>0</v>
      </c>
      <c r="H140" s="87" t="s">
        <v>27</v>
      </c>
      <c r="I140" s="89">
        <f t="shared" si="90"/>
        <v>76.75</v>
      </c>
      <c r="J140" s="90">
        <f t="shared" si="91"/>
        <v>188</v>
      </c>
      <c r="K140" s="162">
        <v>500</v>
      </c>
      <c r="L140" s="91"/>
      <c r="M140" s="133" t="e">
        <f>(S140*(0.3+(K140*2)/1/60/60+0.83*(36*20/60/60)))+(T140*(0.3+(K140*2)/1/60/60))+U140*0.5+V140*0.25+(W140*(0.3+(K140*2)/1/60/60))+#REF!*2+#REF!*0.25+#REF!*0.75+(#REF!*(0.3+(K140*2)/1/60/60+0.83*(36*20/60/60)))+#REF!*1</f>
        <v>#REF!</v>
      </c>
      <c r="N140" s="92">
        <f t="shared" si="94"/>
        <v>7.5</v>
      </c>
      <c r="O140" s="92">
        <v>11</v>
      </c>
      <c r="P140" s="93">
        <f t="shared" si="95"/>
        <v>0.68181818181818177</v>
      </c>
      <c r="Q140" s="130" t="e">
        <f t="shared" si="96"/>
        <v>#REF!</v>
      </c>
      <c r="R140" s="94" t="e">
        <f t="shared" si="93"/>
        <v>#REF!</v>
      </c>
      <c r="S140" s="95">
        <v>1</v>
      </c>
      <c r="T140" s="95"/>
      <c r="U140" s="95"/>
      <c r="V140" s="95"/>
      <c r="W140" s="96"/>
      <c r="X140" s="95"/>
    </row>
    <row r="141" spans="1:24" s="29" customFormat="1" ht="25.25" hidden="1" customHeight="1">
      <c r="A141" s="163"/>
      <c r="B141" s="124" t="s">
        <v>38</v>
      </c>
      <c r="C141" s="73">
        <v>76</v>
      </c>
      <c r="D141" s="74">
        <v>52.5</v>
      </c>
      <c r="E141" s="75" t="s">
        <v>29</v>
      </c>
      <c r="F141" s="76">
        <v>172</v>
      </c>
      <c r="G141" s="74">
        <v>0</v>
      </c>
      <c r="H141" s="75" t="s">
        <v>27</v>
      </c>
      <c r="I141" s="77">
        <f t="shared" si="90"/>
        <v>76.875</v>
      </c>
      <c r="J141" s="78">
        <f t="shared" si="91"/>
        <v>188</v>
      </c>
      <c r="K141" s="76"/>
      <c r="L141" s="79"/>
      <c r="M141" s="80" t="e">
        <f>(S141*(0.3+(K141*2)/1/60/60+0.83*(36*20/60/60)))+(T141*(0.3+(K141*2)/1/60/60))+U141*0.5+V141*0.25+(W141*(0.3+(K141*2)/1/60/60))+#REF!*2+#REF!*0.25+#REF!*0.75+(#REF!*(0.3+(K141*2)/1/60/60+0.83*(36*20/60/60)))+#REF!*1</f>
        <v>#REF!</v>
      </c>
      <c r="N141" s="44">
        <f t="shared" si="94"/>
        <v>7.5</v>
      </c>
      <c r="O141" s="44">
        <v>11</v>
      </c>
      <c r="P141" s="81">
        <f t="shared" si="95"/>
        <v>0.68181818181818177</v>
      </c>
      <c r="Q141" s="131" t="e">
        <f t="shared" si="96"/>
        <v>#REF!</v>
      </c>
      <c r="R141" s="82" t="e">
        <f t="shared" si="93"/>
        <v>#REF!</v>
      </c>
      <c r="S141" s="123"/>
      <c r="T141" s="123"/>
      <c r="U141" s="123"/>
      <c r="V141" s="123"/>
      <c r="W141" s="122"/>
      <c r="X141" s="123">
        <v>1</v>
      </c>
    </row>
    <row r="142" spans="1:24" s="161" customFormat="1" ht="25.25" hidden="1" customHeight="1">
      <c r="A142" s="144"/>
      <c r="B142" s="145" t="s">
        <v>39</v>
      </c>
      <c r="C142" s="146">
        <v>77</v>
      </c>
      <c r="D142" s="147">
        <v>0</v>
      </c>
      <c r="E142" s="148" t="s">
        <v>29</v>
      </c>
      <c r="F142" s="149">
        <v>172</v>
      </c>
      <c r="G142" s="147">
        <v>0</v>
      </c>
      <c r="H142" s="148" t="s">
        <v>27</v>
      </c>
      <c r="I142" s="150">
        <f t="shared" si="90"/>
        <v>77</v>
      </c>
      <c r="J142" s="151">
        <f t="shared" si="91"/>
        <v>188</v>
      </c>
      <c r="K142" s="152"/>
      <c r="L142" s="153"/>
      <c r="M142" s="154" t="e">
        <f>(S142*(0.3+(K142*2)/1/60/60+0.83*(36*20/60/60)))+(T142*(0.3+(K142*2)/1/60/60))+U142*0.5+V142*0.25+(W142*(0.3+(K142*2)/1/60/60))+#REF!*2+#REF!*0.25+#REF!*0.75+(#REF!*(0.3+(K142*2)/1/60/60+0.83*(36*20/60/60)))+#REF!*1</f>
        <v>#REF!</v>
      </c>
      <c r="N142" s="155">
        <f t="shared" si="94"/>
        <v>7.5</v>
      </c>
      <c r="O142" s="155">
        <v>11</v>
      </c>
      <c r="P142" s="156">
        <f t="shared" si="95"/>
        <v>0.68181818181818177</v>
      </c>
      <c r="Q142" s="157" t="e">
        <f t="shared" si="96"/>
        <v>#REF!</v>
      </c>
      <c r="R142" s="158" t="e">
        <f t="shared" si="93"/>
        <v>#REF!</v>
      </c>
      <c r="S142" s="159"/>
      <c r="T142" s="159"/>
      <c r="U142" s="159"/>
      <c r="V142" s="159"/>
      <c r="W142" s="160"/>
      <c r="X142" s="159">
        <v>1</v>
      </c>
    </row>
    <row r="143" spans="1:24" s="29" customFormat="1" ht="25.25" hidden="1" customHeight="1">
      <c r="A143" s="163"/>
      <c r="B143" s="124" t="s">
        <v>40</v>
      </c>
      <c r="C143" s="73">
        <v>77</v>
      </c>
      <c r="D143" s="74">
        <v>7.5</v>
      </c>
      <c r="E143" s="75" t="s">
        <v>29</v>
      </c>
      <c r="F143" s="76">
        <v>172</v>
      </c>
      <c r="G143" s="74">
        <v>0</v>
      </c>
      <c r="H143" s="75" t="s">
        <v>27</v>
      </c>
      <c r="I143" s="77">
        <f t="shared" si="90"/>
        <v>77.125</v>
      </c>
      <c r="J143" s="78">
        <f t="shared" si="91"/>
        <v>188</v>
      </c>
      <c r="K143" s="76"/>
      <c r="L143" s="79"/>
      <c r="M143" s="80" t="e">
        <f>(S143*(0.3+(K143*2)/1/60/60+0.83*(36*20/60/60)))+(T143*(0.3+(K143*2)/1/60/60))+U143*0.5+V143*0.25+(W143*(0.3+(K143*2)/1/60/60))+#REF!*2+#REF!*0.25+#REF!*0.75+(#REF!*(0.3+(K143*2)/1/60/60+0.83*(36*20/60/60)))+#REF!*1</f>
        <v>#REF!</v>
      </c>
      <c r="N143" s="44">
        <f t="shared" si="94"/>
        <v>7.5</v>
      </c>
      <c r="O143" s="44">
        <v>11</v>
      </c>
      <c r="P143" s="81">
        <f t="shared" si="95"/>
        <v>0.68181818181818177</v>
      </c>
      <c r="Q143" s="131" t="e">
        <f t="shared" si="96"/>
        <v>#REF!</v>
      </c>
      <c r="R143" s="82" t="e">
        <f t="shared" si="93"/>
        <v>#REF!</v>
      </c>
      <c r="S143" s="123"/>
      <c r="T143" s="123"/>
      <c r="U143" s="123"/>
      <c r="V143" s="123"/>
      <c r="W143" s="122"/>
      <c r="X143" s="123">
        <v>1</v>
      </c>
    </row>
    <row r="144" spans="1:24" s="97" customFormat="1" ht="25.25" hidden="1" customHeight="1">
      <c r="A144" s="83">
        <v>57</v>
      </c>
      <c r="B144" s="84"/>
      <c r="C144" s="85">
        <v>77</v>
      </c>
      <c r="D144" s="86">
        <v>15</v>
      </c>
      <c r="E144" s="87" t="s">
        <v>29</v>
      </c>
      <c r="F144" s="88">
        <v>172</v>
      </c>
      <c r="G144" s="86">
        <v>0</v>
      </c>
      <c r="H144" s="87" t="s">
        <v>27</v>
      </c>
      <c r="I144" s="89">
        <f t="shared" si="90"/>
        <v>77.25</v>
      </c>
      <c r="J144" s="90">
        <f t="shared" si="91"/>
        <v>188</v>
      </c>
      <c r="K144" s="162">
        <v>500</v>
      </c>
      <c r="L144" s="91"/>
      <c r="M144" s="133" t="e">
        <f>(S144*(0.3+(K144*2)/1/60/60+0.83*(36*20/60/60)))+(T144*(0.3+(K144*2)/1/60/60))+U144*0.5+V144*0.25+(W144*(0.3+(K144*2)/1/60/60))+#REF!*2+#REF!*0.25+#REF!*0.75+(#REF!*(0.3+(K144*2)/1/60/60+0.83*(36*20/60/60)))+#REF!*1</f>
        <v>#REF!</v>
      </c>
      <c r="N144" s="92">
        <f t="shared" si="94"/>
        <v>7.5</v>
      </c>
      <c r="O144" s="92">
        <v>11</v>
      </c>
      <c r="P144" s="93">
        <f t="shared" si="95"/>
        <v>0.68181818181818177</v>
      </c>
      <c r="Q144" s="130" t="e">
        <f t="shared" si="96"/>
        <v>#REF!</v>
      </c>
      <c r="R144" s="94" t="e">
        <f t="shared" si="93"/>
        <v>#REF!</v>
      </c>
      <c r="S144" s="95">
        <v>1</v>
      </c>
      <c r="T144" s="95"/>
      <c r="U144" s="95"/>
      <c r="V144" s="95"/>
      <c r="W144" s="96"/>
      <c r="X144" s="95"/>
    </row>
    <row r="145" spans="1:24" s="29" customFormat="1" ht="25.25" hidden="1" customHeight="1">
      <c r="A145" s="163"/>
      <c r="B145" s="124" t="s">
        <v>77</v>
      </c>
      <c r="C145" s="73">
        <v>77</v>
      </c>
      <c r="D145" s="74">
        <v>22.5</v>
      </c>
      <c r="E145" s="75" t="s">
        <v>29</v>
      </c>
      <c r="F145" s="76">
        <v>172</v>
      </c>
      <c r="G145" s="74">
        <v>0</v>
      </c>
      <c r="H145" s="75" t="s">
        <v>27</v>
      </c>
      <c r="I145" s="77">
        <f t="shared" si="90"/>
        <v>77.375</v>
      </c>
      <c r="J145" s="78">
        <f t="shared" si="91"/>
        <v>188</v>
      </c>
      <c r="K145" s="76"/>
      <c r="L145" s="79"/>
      <c r="M145" s="80" t="e">
        <f>(S145*(0.3+(K145*2)/1/60/60+0.83*(36*20/60/60)))+(T145*(0.3+(K145*2)/1/60/60))+U145*0.5+V145*0.25+(W145*(0.3+(K145*2)/1/60/60))+#REF!*2+#REF!*0.25+#REF!*0.75+(#REF!*(0.3+(K145*2)/1/60/60+0.83*(36*20/60/60)))+#REF!*1</f>
        <v>#REF!</v>
      </c>
      <c r="N145" s="44">
        <f t="shared" si="94"/>
        <v>7.5</v>
      </c>
      <c r="O145" s="44">
        <v>11</v>
      </c>
      <c r="P145" s="81">
        <f t="shared" si="95"/>
        <v>0.68181818181818177</v>
      </c>
      <c r="Q145" s="131" t="e">
        <f t="shared" si="96"/>
        <v>#REF!</v>
      </c>
      <c r="R145" s="82" t="e">
        <f t="shared" si="93"/>
        <v>#REF!</v>
      </c>
      <c r="S145" s="123"/>
      <c r="T145" s="123"/>
      <c r="U145" s="123"/>
      <c r="V145" s="123"/>
      <c r="W145" s="122"/>
      <c r="X145" s="123">
        <v>1</v>
      </c>
    </row>
    <row r="146" spans="1:24" s="97" customFormat="1" ht="25.25" hidden="1" customHeight="1">
      <c r="A146" s="83">
        <v>58</v>
      </c>
      <c r="B146" s="84"/>
      <c r="C146" s="85">
        <v>77</v>
      </c>
      <c r="D146" s="86">
        <v>30</v>
      </c>
      <c r="E146" s="87" t="s">
        <v>29</v>
      </c>
      <c r="F146" s="88">
        <v>172</v>
      </c>
      <c r="G146" s="86">
        <v>0</v>
      </c>
      <c r="H146" s="87" t="s">
        <v>27</v>
      </c>
      <c r="I146" s="89">
        <f t="shared" si="90"/>
        <v>77.5</v>
      </c>
      <c r="J146" s="90">
        <f t="shared" si="91"/>
        <v>188</v>
      </c>
      <c r="K146" s="162">
        <v>500</v>
      </c>
      <c r="L146" s="91"/>
      <c r="M146" s="133" t="e">
        <f>(S146*(0.3+(K146*2)/1/60/60+0.83*(36*20/60/60)))+(T146*(0.3+(K146*2)/1/60/60))+U146*0.5+V146*0.25+(W146*(0.3+(K146*2)/1/60/60))+#REF!*2+#REF!*0.25+#REF!*0.75+(#REF!*(0.3+(K146*2)/1/60/60+0.83*(36*20/60/60)))+#REF!*1</f>
        <v>#REF!</v>
      </c>
      <c r="N146" s="92">
        <f t="shared" si="94"/>
        <v>7.5</v>
      </c>
      <c r="O146" s="92">
        <v>11</v>
      </c>
      <c r="P146" s="93">
        <f t="shared" si="95"/>
        <v>0.68181818181818177</v>
      </c>
      <c r="Q146" s="130" t="e">
        <f t="shared" si="96"/>
        <v>#REF!</v>
      </c>
      <c r="R146" s="94" t="e">
        <f t="shared" si="93"/>
        <v>#REF!</v>
      </c>
      <c r="S146" s="95">
        <v>1</v>
      </c>
      <c r="T146" s="95"/>
      <c r="U146" s="95"/>
      <c r="V146" s="95"/>
      <c r="W146" s="96"/>
      <c r="X146" s="95"/>
    </row>
    <row r="147" spans="1:24" s="29" customFormat="1" ht="25.25" hidden="1" customHeight="1">
      <c r="A147" s="163"/>
      <c r="B147" s="124" t="s">
        <v>78</v>
      </c>
      <c r="C147" s="73">
        <v>77</v>
      </c>
      <c r="D147" s="74">
        <v>25</v>
      </c>
      <c r="E147" s="75" t="s">
        <v>29</v>
      </c>
      <c r="F147" s="76">
        <v>171</v>
      </c>
      <c r="G147" s="74">
        <v>40</v>
      </c>
      <c r="H147" s="75" t="s">
        <v>27</v>
      </c>
      <c r="I147" s="77">
        <f t="shared" si="90"/>
        <v>77.416666666666671</v>
      </c>
      <c r="J147" s="78">
        <f t="shared" si="91"/>
        <v>188.33333333333334</v>
      </c>
      <c r="K147" s="143"/>
      <c r="L147" s="79"/>
      <c r="M147" s="80" t="e">
        <f>(S147*(0.3+(K147*2)/1/60/60+0.83*(36*20/60/60)))+(T147*(0.3+(K147*2)/1/60/60))+U147*0.5+V147*0.25+(W147*(0.3+(K147*2)/1/60/60))+#REF!*2+#REF!*0.25+#REF!*0.75+(#REF!*(0.3+(K147*2)/1/60/60+0.83*(36*20/60/60)))+#REF!*1</f>
        <v>#REF!</v>
      </c>
      <c r="N147" s="44">
        <f t="shared" si="94"/>
        <v>6.622806726655611</v>
      </c>
      <c r="O147" s="44">
        <v>11</v>
      </c>
      <c r="P147" s="81">
        <f t="shared" si="95"/>
        <v>0.60207333878687375</v>
      </c>
      <c r="Q147" s="131" t="e">
        <f t="shared" si="96"/>
        <v>#REF!</v>
      </c>
      <c r="R147" s="82" t="e">
        <f t="shared" si="93"/>
        <v>#REF!</v>
      </c>
      <c r="S147" s="123"/>
      <c r="T147" s="123"/>
      <c r="U147" s="123"/>
      <c r="V147" s="123"/>
      <c r="W147" s="122"/>
      <c r="X147" s="123">
        <v>1</v>
      </c>
    </row>
    <row r="148" spans="1:24" s="29" customFormat="1" ht="25.25" hidden="1" customHeight="1">
      <c r="A148" s="163"/>
      <c r="B148" s="124" t="s">
        <v>79</v>
      </c>
      <c r="C148" s="73">
        <v>77</v>
      </c>
      <c r="D148" s="74">
        <v>20</v>
      </c>
      <c r="E148" s="75" t="s">
        <v>29</v>
      </c>
      <c r="F148" s="76">
        <v>171</v>
      </c>
      <c r="G148" s="74">
        <v>20</v>
      </c>
      <c r="H148" s="75" t="s">
        <v>27</v>
      </c>
      <c r="I148" s="77">
        <f t="shared" si="90"/>
        <v>77.333333333333329</v>
      </c>
      <c r="J148" s="78">
        <f t="shared" si="91"/>
        <v>188.66666666666666</v>
      </c>
      <c r="K148" s="143"/>
      <c r="L148" s="79"/>
      <c r="M148" s="80" t="e">
        <f>(S148*(0.3+(K148*2)/1/60/60+0.83*(36*20/60/60)))+(T148*(0.3+(K148*2)/1/60/60))+U148*0.5+V148*0.25+(W148*(0.3+(K148*2)/1/60/60))+#REF!*2+#REF!*0.25+#REF!*0.75+(#REF!*(0.3+(K148*2)/1/60/60+0.83*(36*20/60/60)))+#REF!*1</f>
        <v>#REF!</v>
      </c>
      <c r="N148" s="44">
        <f t="shared" si="94"/>
        <v>6.6414584926151496</v>
      </c>
      <c r="O148" s="44">
        <v>11</v>
      </c>
      <c r="P148" s="81">
        <f t="shared" si="95"/>
        <v>0.60376895387410456</v>
      </c>
      <c r="Q148" s="131" t="e">
        <f t="shared" si="96"/>
        <v>#REF!</v>
      </c>
      <c r="R148" s="82" t="e">
        <f t="shared" si="93"/>
        <v>#REF!</v>
      </c>
      <c r="S148" s="123"/>
      <c r="T148" s="123"/>
      <c r="U148" s="123"/>
      <c r="V148" s="123"/>
      <c r="W148" s="122"/>
      <c r="X148" s="123">
        <v>1</v>
      </c>
    </row>
    <row r="149" spans="1:24" s="29" customFormat="1" ht="25.25" hidden="1" customHeight="1">
      <c r="A149" s="163"/>
      <c r="B149" s="124" t="s">
        <v>0</v>
      </c>
      <c r="C149" s="73">
        <v>77</v>
      </c>
      <c r="D149" s="74">
        <v>15</v>
      </c>
      <c r="E149" s="75" t="s">
        <v>29</v>
      </c>
      <c r="F149" s="76">
        <v>171</v>
      </c>
      <c r="G149" s="74">
        <v>0</v>
      </c>
      <c r="H149" s="75" t="s">
        <v>27</v>
      </c>
      <c r="I149" s="77">
        <f t="shared" si="90"/>
        <v>77.25</v>
      </c>
      <c r="J149" s="78">
        <f t="shared" si="91"/>
        <v>189</v>
      </c>
      <c r="K149" s="143"/>
      <c r="L149" s="79"/>
      <c r="M149" s="80" t="e">
        <f>(S149*(0.3+(K149*2)/1/60/60+0.83*(36*20/60/60)))+(T149*(0.3+(K149*2)/1/60/60))+U149*0.5+V149*0.25+(W149*(0.3+(K149*2)/1/60/60))+#REF!*2+#REF!*0.25+#REF!*0.75+(#REF!*(0.3+(K149*2)/1/60/60+0.83*(36*20/60/60)))+#REF!*1</f>
        <v>#REF!</v>
      </c>
      <c r="N149" s="44">
        <f t="shared" si="94"/>
        <v>6.6601729335777318</v>
      </c>
      <c r="O149" s="44">
        <v>11</v>
      </c>
      <c r="P149" s="81">
        <f t="shared" si="95"/>
        <v>0.60547026668888471</v>
      </c>
      <c r="Q149" s="131" t="e">
        <f t="shared" si="96"/>
        <v>#REF!</v>
      </c>
      <c r="R149" s="82" t="e">
        <f t="shared" si="93"/>
        <v>#REF!</v>
      </c>
      <c r="S149" s="123"/>
      <c r="T149" s="123"/>
      <c r="U149" s="123"/>
      <c r="V149" s="123"/>
      <c r="W149" s="122"/>
      <c r="X149" s="123">
        <v>1</v>
      </c>
    </row>
    <row r="150" spans="1:24" s="29" customFormat="1" ht="25.25" hidden="1" customHeight="1">
      <c r="A150" s="163"/>
      <c r="B150" s="124" t="s">
        <v>1</v>
      </c>
      <c r="C150" s="73">
        <v>77</v>
      </c>
      <c r="D150" s="74">
        <v>10</v>
      </c>
      <c r="E150" s="75" t="s">
        <v>29</v>
      </c>
      <c r="F150" s="76">
        <v>170</v>
      </c>
      <c r="G150" s="74">
        <v>40</v>
      </c>
      <c r="H150" s="75" t="s">
        <v>27</v>
      </c>
      <c r="I150" s="77">
        <f t="shared" si="90"/>
        <v>77.166666666666671</v>
      </c>
      <c r="J150" s="78">
        <f t="shared" si="91"/>
        <v>189.33333333333334</v>
      </c>
      <c r="K150" s="143"/>
      <c r="L150" s="79"/>
      <c r="M150" s="80" t="e">
        <f>(S150*(0.3+(K150*2)/1/60/60+0.83*(36*20/60/60)))+(T150*(0.3+(K150*2)/1/60/60))+U150*0.5+V150*0.25+(W150*(0.3+(K150*2)/1/60/60))+#REF!*2+#REF!*0.25+#REF!*0.75+(#REF!*(0.3+(K150*2)/1/60/60+0.83*(36*20/60/60)))+#REF!*1</f>
        <v>#REF!</v>
      </c>
      <c r="N150" s="44">
        <f t="shared" si="94"/>
        <v>6.6789493650109168</v>
      </c>
      <c r="O150" s="44">
        <v>11</v>
      </c>
      <c r="P150" s="81">
        <f t="shared" si="95"/>
        <v>0.60717721500099242</v>
      </c>
      <c r="Q150" s="131" t="e">
        <f t="shared" si="96"/>
        <v>#REF!</v>
      </c>
      <c r="R150" s="82" t="e">
        <f t="shared" si="93"/>
        <v>#REF!</v>
      </c>
      <c r="S150" s="123"/>
      <c r="T150" s="123"/>
      <c r="U150" s="123"/>
      <c r="V150" s="123"/>
      <c r="W150" s="122"/>
      <c r="X150" s="123">
        <v>1</v>
      </c>
    </row>
    <row r="151" spans="1:24" s="29" customFormat="1" ht="25.25" hidden="1" customHeight="1">
      <c r="A151" s="163"/>
      <c r="B151" s="124" t="s">
        <v>2</v>
      </c>
      <c r="C151" s="73">
        <v>77</v>
      </c>
      <c r="D151" s="74">
        <v>5</v>
      </c>
      <c r="E151" s="75" t="s">
        <v>29</v>
      </c>
      <c r="F151" s="76">
        <v>170</v>
      </c>
      <c r="G151" s="74">
        <v>20</v>
      </c>
      <c r="H151" s="75" t="s">
        <v>27</v>
      </c>
      <c r="I151" s="77">
        <f t="shared" si="90"/>
        <v>77.083333333333329</v>
      </c>
      <c r="J151" s="78">
        <f t="shared" si="91"/>
        <v>189.66666666666666</v>
      </c>
      <c r="K151" s="143"/>
      <c r="L151" s="79"/>
      <c r="M151" s="80" t="e">
        <f>(S151*(0.3+(K151*2)/1/60/60+0.83*(36*20/60/60)))+(T151*(0.3+(K151*2)/1/60/60))+U151*0.5+V151*0.25+(W151*(0.3+(K151*2)/1/60/60))+#REF!*2+#REF!*0.25+#REF!*0.75+(#REF!*(0.3+(K151*2)/1/60/60+0.83*(36*20/60/60)))+#REF!*1</f>
        <v>#REF!</v>
      </c>
      <c r="N151" s="44">
        <f t="shared" si="94"/>
        <v>6.6977871073576134</v>
      </c>
      <c r="O151" s="44">
        <v>11</v>
      </c>
      <c r="P151" s="81">
        <f t="shared" si="95"/>
        <v>0.60888973703251026</v>
      </c>
      <c r="Q151" s="131" t="e">
        <f t="shared" si="96"/>
        <v>#REF!</v>
      </c>
      <c r="R151" s="82" t="e">
        <f t="shared" si="93"/>
        <v>#REF!</v>
      </c>
      <c r="S151" s="123"/>
      <c r="T151" s="123"/>
      <c r="U151" s="123"/>
      <c r="V151" s="123"/>
      <c r="W151" s="122"/>
      <c r="X151" s="123">
        <v>1</v>
      </c>
    </row>
    <row r="152" spans="1:24" s="97" customFormat="1" ht="25.25" hidden="1" customHeight="1">
      <c r="A152" s="83">
        <v>59</v>
      </c>
      <c r="B152" s="84"/>
      <c r="C152" s="85">
        <v>77</v>
      </c>
      <c r="D152" s="86">
        <v>0</v>
      </c>
      <c r="E152" s="87" t="s">
        <v>29</v>
      </c>
      <c r="F152" s="88">
        <v>170</v>
      </c>
      <c r="G152" s="86">
        <v>0</v>
      </c>
      <c r="H152" s="87" t="s">
        <v>27</v>
      </c>
      <c r="I152" s="89">
        <f t="shared" si="90"/>
        <v>77</v>
      </c>
      <c r="J152" s="90">
        <f t="shared" si="91"/>
        <v>190</v>
      </c>
      <c r="K152" s="162">
        <v>500</v>
      </c>
      <c r="L152" s="91"/>
      <c r="M152" s="133" t="e">
        <f>(S152*(0.3+(K152*2)/1/60/60+0.83*(36*20/60/60)))+(T152*(0.3+(K152*2)/1/60/60))+U152*0.5+V152*0.25+(W152*(0.3+(K152*2)/1/60/60))+#REF!*2+#REF!*0.25+#REF!*0.75+(#REF!*(0.3+(K152*2)/1/60/60+0.83*(36*20/60/60)))+#REF!*1</f>
        <v>#REF!</v>
      </c>
      <c r="N152" s="92">
        <f t="shared" si="94"/>
        <v>6.7166854860302569</v>
      </c>
      <c r="O152" s="92">
        <v>11</v>
      </c>
      <c r="P152" s="93">
        <f t="shared" si="95"/>
        <v>0.61060777145729606</v>
      </c>
      <c r="Q152" s="130" t="e">
        <f t="shared" si="96"/>
        <v>#REF!</v>
      </c>
      <c r="R152" s="94" t="e">
        <f t="shared" si="93"/>
        <v>#REF!</v>
      </c>
      <c r="S152" s="95">
        <v>1</v>
      </c>
      <c r="T152" s="95"/>
      <c r="U152" s="95"/>
      <c r="V152" s="95"/>
      <c r="W152" s="96"/>
      <c r="X152" s="95"/>
    </row>
    <row r="153" spans="1:24" s="29" customFormat="1" ht="25.25" hidden="1" customHeight="1">
      <c r="A153" s="163"/>
      <c r="B153" s="124" t="s">
        <v>3</v>
      </c>
      <c r="C153" s="73">
        <v>77</v>
      </c>
      <c r="D153" s="74">
        <v>0</v>
      </c>
      <c r="E153" s="75" t="s">
        <v>29</v>
      </c>
      <c r="F153" s="76">
        <v>170</v>
      </c>
      <c r="G153" s="74">
        <v>30</v>
      </c>
      <c r="H153" s="75" t="s">
        <v>27</v>
      </c>
      <c r="I153" s="77">
        <f t="shared" si="90"/>
        <v>77</v>
      </c>
      <c r="J153" s="78">
        <f t="shared" si="91"/>
        <v>189.5</v>
      </c>
      <c r="K153" s="76"/>
      <c r="L153" s="79"/>
      <c r="M153" s="80" t="e">
        <f>(S153*(0.3+(K153*2)/1/60/60+0.83*(36*20/60/60)))+(T153*(0.3+(K153*2)/1/60/60))+U153*0.5+V153*0.25+(W153*(0.3+(K153*2)/1/60/60))+#REF!*2+#REF!*0.25+#REF!*0.75+(#REF!*(0.3+(K153*2)/1/60/60+0.83*(36*20/60/60)))+#REF!*1</f>
        <v>#REF!</v>
      </c>
      <c r="N153" s="44">
        <f t="shared" si="94"/>
        <v>6.7485316303159477</v>
      </c>
      <c r="O153" s="44">
        <v>11</v>
      </c>
      <c r="P153" s="81">
        <f t="shared" si="95"/>
        <v>0.61350287548326798</v>
      </c>
      <c r="Q153" s="131" t="e">
        <f t="shared" si="96"/>
        <v>#REF!</v>
      </c>
      <c r="R153" s="82" t="e">
        <f t="shared" si="93"/>
        <v>#REF!</v>
      </c>
      <c r="S153" s="123"/>
      <c r="T153" s="123"/>
      <c r="U153" s="123"/>
      <c r="V153" s="123"/>
      <c r="W153" s="122"/>
      <c r="X153" s="123">
        <v>1</v>
      </c>
    </row>
    <row r="154" spans="1:24" s="97" customFormat="1" ht="25.25" hidden="1" customHeight="1">
      <c r="A154" s="83">
        <v>60</v>
      </c>
      <c r="B154" s="84"/>
      <c r="C154" s="85">
        <v>77</v>
      </c>
      <c r="D154" s="86">
        <v>0</v>
      </c>
      <c r="E154" s="87" t="s">
        <v>29</v>
      </c>
      <c r="F154" s="88">
        <v>171</v>
      </c>
      <c r="G154" s="86">
        <v>0</v>
      </c>
      <c r="H154" s="87" t="s">
        <v>27</v>
      </c>
      <c r="I154" s="89">
        <f t="shared" si="90"/>
        <v>77</v>
      </c>
      <c r="J154" s="90">
        <f t="shared" si="91"/>
        <v>189</v>
      </c>
      <c r="K154" s="162">
        <v>500</v>
      </c>
      <c r="L154" s="91"/>
      <c r="M154" s="133" t="e">
        <f>(S154*(0.3+(K154*2)/1/60/60+0.83*(36*20/60/60)))+(T154*(0.3+(K154*2)/1/60/60))+U154*0.5+V154*0.25+(W154*(0.3+(K154*2)/1/60/60))+#REF!*2+#REF!*0.25+#REF!*0.75+(#REF!*(0.3+(K154*2)/1/60/60+0.83*(36*20/60/60)))+#REF!*1</f>
        <v>#REF!</v>
      </c>
      <c r="N154" s="92">
        <f t="shared" si="94"/>
        <v>6.7485316303159477</v>
      </c>
      <c r="O154" s="92">
        <v>11</v>
      </c>
      <c r="P154" s="93">
        <f t="shared" si="95"/>
        <v>0.61350287548326798</v>
      </c>
      <c r="Q154" s="130" t="e">
        <f t="shared" si="96"/>
        <v>#REF!</v>
      </c>
      <c r="R154" s="94" t="e">
        <f t="shared" si="93"/>
        <v>#REF!</v>
      </c>
      <c r="S154" s="95">
        <v>1</v>
      </c>
      <c r="T154" s="95"/>
      <c r="U154" s="95"/>
      <c r="V154" s="95"/>
      <c r="W154" s="96"/>
      <c r="X154" s="95"/>
    </row>
    <row r="155" spans="1:24" s="29" customFormat="1" ht="25.25" hidden="1" customHeight="1">
      <c r="A155" s="163"/>
      <c r="B155" s="124" t="s">
        <v>4</v>
      </c>
      <c r="C155" s="73">
        <v>77</v>
      </c>
      <c r="D155" s="74">
        <v>0</v>
      </c>
      <c r="E155" s="75" t="s">
        <v>29</v>
      </c>
      <c r="F155" s="76">
        <v>171</v>
      </c>
      <c r="G155" s="74">
        <v>30</v>
      </c>
      <c r="H155" s="75" t="s">
        <v>27</v>
      </c>
      <c r="I155" s="77">
        <f t="shared" si="90"/>
        <v>77</v>
      </c>
      <c r="J155" s="78">
        <f t="shared" si="91"/>
        <v>188.5</v>
      </c>
      <c r="K155" s="76"/>
      <c r="L155" s="79"/>
      <c r="M155" s="80" t="e">
        <f>(S155*(0.3+(K155*2)/1/60/60+0.83*(36*20/60/60)))+(T155*(0.3+(K155*2)/1/60/60))+U155*0.5+V155*0.25+(W155*(0.3+(K155*2)/1/60/60))+#REF!*2+#REF!*0.25+#REF!*0.75+(#REF!*(0.3+(K155*2)/1/60/60+0.83*(36*20/60/60)))+#REF!*1</f>
        <v>#REF!</v>
      </c>
      <c r="N155" s="44">
        <f t="shared" si="94"/>
        <v>6.7485316303159477</v>
      </c>
      <c r="O155" s="44">
        <v>11</v>
      </c>
      <c r="P155" s="81">
        <f t="shared" si="95"/>
        <v>0.61350287548326798</v>
      </c>
      <c r="Q155" s="131" t="e">
        <f t="shared" si="96"/>
        <v>#REF!</v>
      </c>
      <c r="R155" s="82" t="e">
        <f t="shared" si="93"/>
        <v>#REF!</v>
      </c>
      <c r="S155" s="123"/>
      <c r="T155" s="123"/>
      <c r="U155" s="123"/>
      <c r="V155" s="123"/>
      <c r="W155" s="122"/>
      <c r="X155" s="123">
        <v>1</v>
      </c>
    </row>
    <row r="156" spans="1:24" s="161" customFormat="1" ht="25.25" hidden="1" customHeight="1">
      <c r="A156" s="144">
        <v>61</v>
      </c>
      <c r="B156" s="145" t="s">
        <v>5</v>
      </c>
      <c r="C156" s="146">
        <v>77</v>
      </c>
      <c r="D156" s="147">
        <v>0</v>
      </c>
      <c r="E156" s="148" t="s">
        <v>29</v>
      </c>
      <c r="F156" s="149">
        <v>172</v>
      </c>
      <c r="G156" s="147">
        <v>0</v>
      </c>
      <c r="H156" s="148" t="s">
        <v>27</v>
      </c>
      <c r="I156" s="150">
        <f t="shared" si="90"/>
        <v>77</v>
      </c>
      <c r="J156" s="151">
        <f t="shared" si="91"/>
        <v>188</v>
      </c>
      <c r="K156" s="149">
        <f t="shared" ref="K156" si="97">L156-5</f>
        <v>2146</v>
      </c>
      <c r="L156" s="153">
        <v>2151</v>
      </c>
      <c r="M156" s="154" t="e">
        <f>(S156*(0.3+(K156*2)/1/60/60+0.83*(36*20/60/60)))+(T156*(0.3+(K156*2)/1/60/60))+U156*0.5+V156*0.25+(W156*(0.3+(K156*2)/1/60/60))+#REF!*2+#REF!*0.25+#REF!*0.75+(#REF!*(0.3+(K156*2)/1/60/60+0.83*(36*20/60/60)))+#REF!*1</f>
        <v>#REF!</v>
      </c>
      <c r="N156" s="155">
        <f t="shared" si="94"/>
        <v>6.7485316303159477</v>
      </c>
      <c r="O156" s="155">
        <v>11</v>
      </c>
      <c r="P156" s="156">
        <f t="shared" si="95"/>
        <v>0.61350287548326798</v>
      </c>
      <c r="Q156" s="157" t="e">
        <f t="shared" si="96"/>
        <v>#REF!</v>
      </c>
      <c r="R156" s="158" t="e">
        <f t="shared" si="93"/>
        <v>#REF!</v>
      </c>
      <c r="S156" s="159">
        <v>2</v>
      </c>
      <c r="T156" s="159"/>
      <c r="U156" s="159"/>
      <c r="V156" s="159"/>
      <c r="W156" s="159">
        <v>1</v>
      </c>
      <c r="X156" s="159"/>
    </row>
    <row r="157" spans="1:24" s="181" customFormat="1" ht="25.25" hidden="1" customHeight="1">
      <c r="A157" s="165"/>
      <c r="B157" s="166"/>
      <c r="C157" s="167"/>
      <c r="D157" s="168"/>
      <c r="E157" s="169"/>
      <c r="F157" s="170"/>
      <c r="G157" s="168"/>
      <c r="H157" s="169"/>
      <c r="I157" s="171"/>
      <c r="J157" s="172"/>
      <c r="K157" s="170"/>
      <c r="L157" s="173"/>
      <c r="M157" s="174"/>
      <c r="N157" s="175"/>
      <c r="O157" s="175"/>
      <c r="P157" s="176"/>
      <c r="Q157" s="177"/>
      <c r="R157" s="178"/>
      <c r="S157" s="179"/>
      <c r="T157" s="179"/>
      <c r="U157" s="179"/>
      <c r="V157" s="179"/>
      <c r="W157" s="180"/>
      <c r="X157" s="179"/>
    </row>
    <row r="158" spans="1:24" s="161" customFormat="1" ht="25.25" hidden="1" customHeight="1">
      <c r="A158" s="144">
        <v>61</v>
      </c>
      <c r="B158" s="145" t="s">
        <v>5</v>
      </c>
      <c r="C158" s="146">
        <v>77</v>
      </c>
      <c r="D158" s="147">
        <v>0</v>
      </c>
      <c r="E158" s="148" t="s">
        <v>29</v>
      </c>
      <c r="F158" s="149">
        <v>172</v>
      </c>
      <c r="G158" s="147">
        <v>0</v>
      </c>
      <c r="H158" s="148" t="s">
        <v>27</v>
      </c>
      <c r="I158" s="150">
        <f t="shared" ref="I158" si="98">C158+(D158/60)</f>
        <v>77</v>
      </c>
      <c r="J158" s="151">
        <f t="shared" ref="J158" si="99">360-F158-(G158/60)</f>
        <v>188</v>
      </c>
      <c r="K158" s="149">
        <f t="shared" ref="K158:K174" si="100">L158-5</f>
        <v>2146</v>
      </c>
      <c r="L158" s="153">
        <v>2151</v>
      </c>
      <c r="M158" s="154">
        <v>0</v>
      </c>
      <c r="N158" s="155">
        <v>0</v>
      </c>
      <c r="O158" s="155">
        <v>0</v>
      </c>
      <c r="P158" s="156">
        <v>0</v>
      </c>
      <c r="Q158" s="157">
        <v>41542</v>
      </c>
      <c r="R158" s="158">
        <f t="shared" ref="R158:R159" si="101">Q158+M158/24</f>
        <v>41542</v>
      </c>
      <c r="S158" s="159"/>
      <c r="T158" s="159"/>
      <c r="U158" s="159"/>
      <c r="V158" s="159"/>
      <c r="W158" s="159"/>
      <c r="X158" s="159"/>
    </row>
    <row r="159" spans="1:24" s="29" customFormat="1" ht="25.25" hidden="1" customHeight="1">
      <c r="A159" s="163">
        <v>62</v>
      </c>
      <c r="B159" s="38"/>
      <c r="C159" s="39">
        <v>76</v>
      </c>
      <c r="D159" s="31">
        <v>40</v>
      </c>
      <c r="E159" s="32" t="s">
        <v>6</v>
      </c>
      <c r="F159" s="30">
        <v>172</v>
      </c>
      <c r="G159" s="31">
        <v>0</v>
      </c>
      <c r="H159" s="32" t="s">
        <v>8</v>
      </c>
      <c r="I159" s="77">
        <f t="shared" ref="I159:I178" si="102">C159+(D159/60)</f>
        <v>76.666666666666671</v>
      </c>
      <c r="J159" s="78">
        <f t="shared" ref="J159:J178" si="103">360-F159-(G159/60)</f>
        <v>188</v>
      </c>
      <c r="K159" s="76">
        <f t="shared" si="100"/>
        <v>2164</v>
      </c>
      <c r="L159" s="35">
        <v>2169</v>
      </c>
      <c r="M159" s="80" t="e">
        <f>(S159*(0.3+(K159*2)/1/60/60+0.83*(36*20/60/60)))+(T159*(0.3+(K159*2)/1/60/60))+U159*0.5+V159*0.25+(W159*(0.3+(K159*2)/1/60/60))+#REF!*2+#REF!*0.25+#REF!*0.75+(#REF!*(0.3+(K159*2)/1/60/60+0.83*(36*20/60/60)))+#REF!*1</f>
        <v>#REF!</v>
      </c>
      <c r="N159" s="44">
        <f t="shared" ref="N159" si="104">60*SQRT((I159-I158)^2+(COS(0.5*(I159+I158)*PI()/180)*(J159-J158))^2)</f>
        <v>19.999999999999716</v>
      </c>
      <c r="O159" s="44">
        <v>11</v>
      </c>
      <c r="P159" s="81">
        <f t="shared" ref="P159" si="105">N159/O159</f>
        <v>1.8181818181817924</v>
      </c>
      <c r="Q159" s="131">
        <f t="shared" ref="Q159" si="106">R158+P159/24</f>
        <v>41542.07575757576</v>
      </c>
      <c r="R159" s="82" t="e">
        <f t="shared" si="101"/>
        <v>#REF!</v>
      </c>
      <c r="S159" s="70">
        <v>1</v>
      </c>
      <c r="T159" s="70"/>
      <c r="U159" s="70"/>
      <c r="V159" s="70"/>
      <c r="W159" s="71"/>
      <c r="X159" s="70"/>
    </row>
    <row r="160" spans="1:24" s="29" customFormat="1" ht="25.25" hidden="1" customHeight="1">
      <c r="A160" s="37">
        <f t="shared" ref="A160:A175" si="107">A159+1</f>
        <v>63</v>
      </c>
      <c r="B160" s="38"/>
      <c r="C160" s="39">
        <v>76</v>
      </c>
      <c r="D160" s="31">
        <v>15</v>
      </c>
      <c r="E160" s="32" t="s">
        <v>6</v>
      </c>
      <c r="F160" s="30">
        <v>174</v>
      </c>
      <c r="G160" s="31">
        <v>0</v>
      </c>
      <c r="H160" s="32" t="s">
        <v>8</v>
      </c>
      <c r="I160" s="77">
        <f t="shared" si="102"/>
        <v>76.25</v>
      </c>
      <c r="J160" s="78">
        <f t="shared" si="103"/>
        <v>186</v>
      </c>
      <c r="K160" s="76">
        <f t="shared" si="100"/>
        <v>2195</v>
      </c>
      <c r="L160" s="35">
        <v>2200</v>
      </c>
      <c r="M160" s="80" t="e">
        <f>(S160*(0.3+(K160*2)/1/60/60+0.83*(36*20/60/60)))+(T160*(0.3+(K160*2)/1/60/60))+U160*0.5+V160*0.25+(W160*(0.3+(K160*2)/1/60/60))+#REF!*2+#REF!*0.25+#REF!*0.75+(#REF!*(0.3+(K160*2)/1/60/60+0.83*(36*20/60/60)))+#REF!*1</f>
        <v>#REF!</v>
      </c>
      <c r="N160" s="44">
        <f t="shared" ref="N160:N167" si="108">60*SQRT((I160-I159)^2+(COS(0.5*(I160+I159)*PI()/180)*(J160-J159))^2)</f>
        <v>37.610025085940237</v>
      </c>
      <c r="O160" s="44">
        <v>11</v>
      </c>
      <c r="P160" s="81">
        <f t="shared" ref="P160:P167" si="109">N160/O160</f>
        <v>3.4190931896309307</v>
      </c>
      <c r="Q160" s="131" t="e">
        <f t="shared" ref="Q160:Q167" si="110">R159+P160/24</f>
        <v>#REF!</v>
      </c>
      <c r="R160" s="82" t="e">
        <f t="shared" ref="R160:R167" si="111">Q160+M160/24</f>
        <v>#REF!</v>
      </c>
      <c r="S160" s="70">
        <v>1</v>
      </c>
      <c r="T160" s="70"/>
      <c r="U160" s="70">
        <v>1</v>
      </c>
      <c r="V160" s="70"/>
      <c r="W160" s="71"/>
      <c r="X160" s="70"/>
    </row>
    <row r="161" spans="1:24" s="29" customFormat="1" ht="25.25" hidden="1" customHeight="1">
      <c r="A161" s="37">
        <f t="shared" si="107"/>
        <v>64</v>
      </c>
      <c r="B161" s="38"/>
      <c r="C161" s="39">
        <v>76</v>
      </c>
      <c r="D161" s="31">
        <v>0</v>
      </c>
      <c r="E161" s="32" t="s">
        <v>6</v>
      </c>
      <c r="F161" s="30">
        <v>175</v>
      </c>
      <c r="G161" s="31">
        <v>30</v>
      </c>
      <c r="H161" s="32" t="s">
        <v>8</v>
      </c>
      <c r="I161" s="77">
        <f t="shared" si="102"/>
        <v>76</v>
      </c>
      <c r="J161" s="78">
        <f t="shared" si="103"/>
        <v>184.5</v>
      </c>
      <c r="K161" s="76">
        <f t="shared" si="100"/>
        <v>2006</v>
      </c>
      <c r="L161" s="35">
        <v>2011</v>
      </c>
      <c r="M161" s="80" t="e">
        <f>(S161*(0.3+(K161*2)/1/60/60+0.83*(36*20/60/60)))+(T161*(0.3+(K161*2)/1/60/60))+U161*0.5+V161*0.25+(W161*(0.3+(K161*2)/1/60/60))+#REF!*2+#REF!*0.25+#REF!*0.75+(#REF!*(0.3+(K161*2)/1/60/60+0.83*(36*20/60/60)))+#REF!*1</f>
        <v>#REF!</v>
      </c>
      <c r="N161" s="44">
        <f t="shared" si="108"/>
        <v>26.283075700432796</v>
      </c>
      <c r="O161" s="44">
        <v>11</v>
      </c>
      <c r="P161" s="81">
        <f t="shared" si="109"/>
        <v>2.3893705182211633</v>
      </c>
      <c r="Q161" s="131" t="e">
        <f t="shared" si="110"/>
        <v>#REF!</v>
      </c>
      <c r="R161" s="82" t="e">
        <f t="shared" si="111"/>
        <v>#REF!</v>
      </c>
      <c r="S161" s="70">
        <v>1</v>
      </c>
      <c r="T161" s="70"/>
      <c r="U161" s="70">
        <v>1</v>
      </c>
      <c r="V161" s="70"/>
      <c r="W161" s="71"/>
      <c r="X161" s="70"/>
    </row>
    <row r="162" spans="1:24" s="29" customFormat="1" ht="25.25" hidden="1" customHeight="1">
      <c r="A162" s="37">
        <f t="shared" si="107"/>
        <v>65</v>
      </c>
      <c r="B162" s="38"/>
      <c r="C162" s="39">
        <v>75</v>
      </c>
      <c r="D162" s="31">
        <v>45</v>
      </c>
      <c r="E162" s="32" t="s">
        <v>6</v>
      </c>
      <c r="F162" s="30">
        <v>176</v>
      </c>
      <c r="G162" s="31">
        <v>30</v>
      </c>
      <c r="H162" s="32" t="s">
        <v>8</v>
      </c>
      <c r="I162" s="77">
        <f t="shared" si="102"/>
        <v>75.75</v>
      </c>
      <c r="J162" s="78">
        <f t="shared" si="103"/>
        <v>183.5</v>
      </c>
      <c r="K162" s="76">
        <f t="shared" si="100"/>
        <v>1699</v>
      </c>
      <c r="L162" s="35">
        <v>1704</v>
      </c>
      <c r="M162" s="80" t="e">
        <f>(S162*(0.3+(K162*2)/1/60/60+0.83*(36*20/60/60)))+(T162*(0.3+(K162*2)/1/60/60))+U162*0.5+V162*0.25+(W162*(0.3+(K162*2)/1/60/60))+#REF!*2+#REF!*0.25+#REF!*0.75+(#REF!*(0.3+(K162*2)/1/60/60+0.83*(36*20/60/60)))+#REF!*1</f>
        <v>#REF!</v>
      </c>
      <c r="N162" s="44">
        <f t="shared" si="108"/>
        <v>20.961790744836332</v>
      </c>
      <c r="O162" s="44">
        <v>11</v>
      </c>
      <c r="P162" s="81">
        <f t="shared" si="109"/>
        <v>1.9056173404396666</v>
      </c>
      <c r="Q162" s="131" t="e">
        <f t="shared" si="110"/>
        <v>#REF!</v>
      </c>
      <c r="R162" s="82" t="e">
        <f t="shared" si="111"/>
        <v>#REF!</v>
      </c>
      <c r="S162" s="70">
        <v>1</v>
      </c>
      <c r="T162" s="70"/>
      <c r="U162" s="70"/>
      <c r="V162" s="70"/>
      <c r="W162" s="71"/>
      <c r="X162" s="70"/>
    </row>
    <row r="163" spans="1:24" s="29" customFormat="1" ht="25.25" hidden="1" customHeight="1">
      <c r="A163" s="37">
        <f t="shared" si="107"/>
        <v>66</v>
      </c>
      <c r="B163" s="38"/>
      <c r="C163" s="39">
        <v>75</v>
      </c>
      <c r="D163" s="31">
        <v>36</v>
      </c>
      <c r="E163" s="32" t="s">
        <v>6</v>
      </c>
      <c r="F163" s="30">
        <v>177</v>
      </c>
      <c r="G163" s="31">
        <v>10</v>
      </c>
      <c r="H163" s="32" t="s">
        <v>8</v>
      </c>
      <c r="I163" s="77">
        <f t="shared" si="102"/>
        <v>75.599999999999994</v>
      </c>
      <c r="J163" s="78">
        <f t="shared" si="103"/>
        <v>182.83333333333334</v>
      </c>
      <c r="K163" s="76">
        <f t="shared" si="100"/>
        <v>1228</v>
      </c>
      <c r="L163" s="35">
        <v>1233</v>
      </c>
      <c r="M163" s="80" t="e">
        <f>(S163*(0.3+(K163*2)/1/60/60+0.83*(36*20/60/60)))+(T163*(0.3+(K163*2)/1/60/60))+U163*0.5+V163*0.25+(W163*(0.3+(K163*2)/1/60/60))+#REF!*2+#REF!*0.25+#REF!*0.75+(#REF!*(0.3+(K163*2)/1/60/60+0.83*(36*20/60/60)))+#REF!*1</f>
        <v>#REF!</v>
      </c>
      <c r="N163" s="44">
        <f t="shared" si="108"/>
        <v>13.377147566840845</v>
      </c>
      <c r="O163" s="44">
        <v>11</v>
      </c>
      <c r="P163" s="81">
        <f t="shared" si="109"/>
        <v>1.2161043242582588</v>
      </c>
      <c r="Q163" s="131" t="e">
        <f t="shared" si="110"/>
        <v>#REF!</v>
      </c>
      <c r="R163" s="82" t="e">
        <f t="shared" si="111"/>
        <v>#REF!</v>
      </c>
      <c r="S163" s="70">
        <v>1</v>
      </c>
      <c r="T163" s="70"/>
      <c r="U163" s="70"/>
      <c r="V163" s="70"/>
      <c r="W163" s="71"/>
      <c r="X163" s="70"/>
    </row>
    <row r="164" spans="1:24" s="29" customFormat="1" ht="25.25" hidden="1" customHeight="1">
      <c r="A164" s="37">
        <f t="shared" si="107"/>
        <v>67</v>
      </c>
      <c r="B164" s="38"/>
      <c r="C164" s="39">
        <v>75</v>
      </c>
      <c r="D164" s="31">
        <v>30</v>
      </c>
      <c r="E164" s="32" t="s">
        <v>6</v>
      </c>
      <c r="F164" s="30">
        <v>177</v>
      </c>
      <c r="G164" s="31">
        <v>55</v>
      </c>
      <c r="H164" s="32" t="s">
        <v>8</v>
      </c>
      <c r="I164" s="77">
        <f t="shared" si="102"/>
        <v>75.5</v>
      </c>
      <c r="J164" s="78">
        <f t="shared" si="103"/>
        <v>182.08333333333334</v>
      </c>
      <c r="K164" s="76">
        <f t="shared" si="100"/>
        <v>998</v>
      </c>
      <c r="L164" s="35">
        <v>1003</v>
      </c>
      <c r="M164" s="80" t="e">
        <f>(S164*(0.3+(K164*2)/1/60/60+0.83*(36*20/60/60)))+(T164*(0.3+(K164*2)/1/60/60))+U164*0.5+V164*0.25+(W164*(0.3+(K164*2)/1/60/60))+#REF!*2+#REF!*0.25+#REF!*0.75+(#REF!*(0.3+(K164*2)/1/60/60+0.83*(36*20/60/60)))+#REF!*1</f>
        <v>#REF!</v>
      </c>
      <c r="N164" s="44">
        <f t="shared" si="108"/>
        <v>12.731542185158792</v>
      </c>
      <c r="O164" s="44">
        <v>11</v>
      </c>
      <c r="P164" s="81">
        <f t="shared" si="109"/>
        <v>1.1574129259235266</v>
      </c>
      <c r="Q164" s="131" t="e">
        <f t="shared" si="110"/>
        <v>#REF!</v>
      </c>
      <c r="R164" s="82" t="e">
        <f t="shared" si="111"/>
        <v>#REF!</v>
      </c>
      <c r="S164" s="70">
        <v>1</v>
      </c>
      <c r="T164" s="70"/>
      <c r="U164" s="70"/>
      <c r="V164" s="70"/>
      <c r="W164" s="71"/>
      <c r="X164" s="70"/>
    </row>
    <row r="165" spans="1:24" s="29" customFormat="1" ht="25.25" hidden="1" customHeight="1">
      <c r="A165" s="37">
        <f t="shared" si="107"/>
        <v>68</v>
      </c>
      <c r="B165" s="38"/>
      <c r="C165" s="39">
        <v>75</v>
      </c>
      <c r="D165" s="31">
        <v>20</v>
      </c>
      <c r="E165" s="32" t="s">
        <v>6</v>
      </c>
      <c r="F165" s="30">
        <v>178</v>
      </c>
      <c r="G165" s="31">
        <v>30</v>
      </c>
      <c r="H165" s="32" t="s">
        <v>8</v>
      </c>
      <c r="I165" s="77">
        <f t="shared" si="102"/>
        <v>75.333333333333329</v>
      </c>
      <c r="J165" s="78">
        <f t="shared" si="103"/>
        <v>181.5</v>
      </c>
      <c r="K165" s="76">
        <f t="shared" si="100"/>
        <v>832</v>
      </c>
      <c r="L165" s="35">
        <v>837</v>
      </c>
      <c r="M165" s="80" t="e">
        <f>(S165*(0.3+(K165*2)/1/60/60+0.83*(36*20/60/60)))+(T165*(0.3+(K165*2)/1/60/60))+U165*0.5+V165*0.25+(W165*(0.3+(K165*2)/1/60/60))+#REF!*2+#REF!*0.25+#REF!*0.75+(#REF!*(0.3+(K165*2)/1/60/60+0.83*(36*20/60/60)))+#REF!*1</f>
        <v>#REF!</v>
      </c>
      <c r="N165" s="44">
        <f t="shared" si="108"/>
        <v>13.328971273209284</v>
      </c>
      <c r="O165" s="44">
        <v>11</v>
      </c>
      <c r="P165" s="81">
        <f t="shared" si="109"/>
        <v>1.2117246612008439</v>
      </c>
      <c r="Q165" s="131" t="e">
        <f t="shared" si="110"/>
        <v>#REF!</v>
      </c>
      <c r="R165" s="82" t="e">
        <f t="shared" si="111"/>
        <v>#REF!</v>
      </c>
      <c r="S165" s="70">
        <v>1</v>
      </c>
      <c r="T165" s="70"/>
      <c r="U165" s="70"/>
      <c r="V165" s="70"/>
      <c r="W165" s="71"/>
      <c r="X165" s="70"/>
    </row>
    <row r="166" spans="1:24" s="29" customFormat="1" ht="25.25" hidden="1" customHeight="1">
      <c r="A166" s="37">
        <f t="shared" si="107"/>
        <v>69</v>
      </c>
      <c r="B166" s="38"/>
      <c r="C166" s="39">
        <v>75</v>
      </c>
      <c r="D166" s="31">
        <v>6</v>
      </c>
      <c r="E166" s="32" t="s">
        <v>6</v>
      </c>
      <c r="F166" s="30">
        <v>179</v>
      </c>
      <c r="G166" s="31">
        <v>0</v>
      </c>
      <c r="H166" s="32" t="s">
        <v>8</v>
      </c>
      <c r="I166" s="77">
        <f t="shared" si="102"/>
        <v>75.099999999999994</v>
      </c>
      <c r="J166" s="78">
        <f t="shared" si="103"/>
        <v>181</v>
      </c>
      <c r="K166" s="76">
        <f t="shared" si="100"/>
        <v>398</v>
      </c>
      <c r="L166" s="35">
        <v>403</v>
      </c>
      <c r="M166" s="80" t="e">
        <f>(S166*(0.3+(K166*2)/1/60/60+0.83*(36*20/60/60)))+(T166*(0.3+(K166*2)/1/60/60))+U166*0.5+V166*0.25+(W166*(0.3+(K166*2)/1/60/60))+#REF!*2+#REF!*0.25+#REF!*0.75+(#REF!*(0.3+(K166*2)/1/60/60+0.83*(36*20/60/60)))+#REF!*1</f>
        <v>#REF!</v>
      </c>
      <c r="N166" s="44">
        <f t="shared" si="108"/>
        <v>15.956128423508355</v>
      </c>
      <c r="O166" s="44">
        <v>11</v>
      </c>
      <c r="P166" s="81">
        <f t="shared" si="109"/>
        <v>1.4505571294098505</v>
      </c>
      <c r="Q166" s="131" t="e">
        <f t="shared" si="110"/>
        <v>#REF!</v>
      </c>
      <c r="R166" s="82" t="e">
        <f t="shared" si="111"/>
        <v>#REF!</v>
      </c>
      <c r="S166" s="70">
        <v>1</v>
      </c>
      <c r="T166" s="70"/>
      <c r="U166" s="70"/>
      <c r="V166" s="70"/>
      <c r="W166" s="71"/>
      <c r="X166" s="70"/>
    </row>
    <row r="167" spans="1:24" s="29" customFormat="1" ht="25.25" hidden="1" customHeight="1">
      <c r="A167" s="37">
        <f t="shared" si="107"/>
        <v>70</v>
      </c>
      <c r="B167" s="38"/>
      <c r="C167" s="39">
        <v>75</v>
      </c>
      <c r="D167" s="31">
        <v>0</v>
      </c>
      <c r="E167" s="32" t="s">
        <v>6</v>
      </c>
      <c r="F167" s="30">
        <v>180</v>
      </c>
      <c r="G167" s="31">
        <v>0</v>
      </c>
      <c r="H167" s="32" t="s">
        <v>8</v>
      </c>
      <c r="I167" s="77">
        <f t="shared" si="102"/>
        <v>75</v>
      </c>
      <c r="J167" s="78">
        <f t="shared" si="103"/>
        <v>180</v>
      </c>
      <c r="K167" s="76">
        <f t="shared" si="100"/>
        <v>245</v>
      </c>
      <c r="L167" s="35">
        <v>250</v>
      </c>
      <c r="M167" s="80" t="e">
        <f>(S167*(0.3+(K167*2)/1/60/60+0.83*(36*20/60/60)))+(T167*(0.3+(K167*2)/1/60/60))+U167*0.5+V167*0.25+(W167*(0.3+(K167*2)/1/60/60))+#REF!*2+#REF!*0.25+#REF!*0.75+(#REF!*(0.3+(K167*2)/1/60/60+0.83*(36*20/60/60)))+#REF!*1</f>
        <v>#REF!</v>
      </c>
      <c r="N167" s="44">
        <f t="shared" si="108"/>
        <v>16.600778653903888</v>
      </c>
      <c r="O167" s="44">
        <v>11</v>
      </c>
      <c r="P167" s="81">
        <f t="shared" si="109"/>
        <v>1.5091616958094443</v>
      </c>
      <c r="Q167" s="131" t="e">
        <f t="shared" si="110"/>
        <v>#REF!</v>
      </c>
      <c r="R167" s="82" t="e">
        <f t="shared" si="111"/>
        <v>#REF!</v>
      </c>
      <c r="S167" s="70">
        <v>1</v>
      </c>
      <c r="T167" s="70"/>
      <c r="U167" s="70"/>
      <c r="V167" s="70"/>
      <c r="W167" s="71"/>
      <c r="X167" s="70"/>
    </row>
    <row r="168" spans="1:24" s="29" customFormat="1" ht="25.25" hidden="1" customHeight="1">
      <c r="A168" s="37">
        <f t="shared" si="107"/>
        <v>71</v>
      </c>
      <c r="B168" s="38"/>
      <c r="C168" s="39">
        <v>75</v>
      </c>
      <c r="D168" s="31">
        <v>0</v>
      </c>
      <c r="E168" s="32" t="s">
        <v>6</v>
      </c>
      <c r="F168" s="30">
        <v>179</v>
      </c>
      <c r="G168" s="31">
        <v>0</v>
      </c>
      <c r="H168" s="32" t="s">
        <v>8</v>
      </c>
      <c r="I168" s="33">
        <f t="shared" si="102"/>
        <v>75</v>
      </c>
      <c r="J168" s="34">
        <f t="shared" si="103"/>
        <v>181</v>
      </c>
      <c r="K168" s="30">
        <f t="shared" si="100"/>
        <v>220</v>
      </c>
      <c r="L168" s="35">
        <v>225</v>
      </c>
      <c r="M168" s="80" t="e">
        <f>(S168*(0.3+(K168*2)/1/60/60+0.83*(36*20/60/60)))+(T168*(0.3+(K168*2)/1/60/60))+U168*0.5+V168*0.25+(W168*(0.3+(K168*2)/1/60/60))+#REF!*2+#REF!*0.25+#REF!*0.75+(#REF!*(0.3+(K168*2)/1/60/60+0.83*(36*20/60/60)))+#REF!*1</f>
        <v>#REF!</v>
      </c>
      <c r="N168" s="44">
        <f t="shared" ref="N168:N174" si="112">60*SQRT((I168-I167)^2+(COS(0.5*(I168+I167)*PI()/180)*(J168-J167))^2)</f>
        <v>15.529142706151244</v>
      </c>
      <c r="O168" s="44">
        <v>11</v>
      </c>
      <c r="P168" s="81">
        <f t="shared" ref="P168:P174" si="113">N168/O168</f>
        <v>1.4117402460137496</v>
      </c>
      <c r="Q168" s="131" t="e">
        <f t="shared" ref="Q168:Q174" si="114">R167+P168/24</f>
        <v>#REF!</v>
      </c>
      <c r="R168" s="82" t="e">
        <f t="shared" ref="R168:R174" si="115">Q168+M168/24</f>
        <v>#REF!</v>
      </c>
      <c r="S168" s="70">
        <v>1</v>
      </c>
      <c r="T168" s="70"/>
      <c r="U168" s="70">
        <v>1</v>
      </c>
      <c r="V168" s="70"/>
      <c r="W168" s="71"/>
      <c r="X168" s="70"/>
    </row>
    <row r="169" spans="1:24" s="29" customFormat="1" ht="25.25" hidden="1" customHeight="1">
      <c r="A169" s="37">
        <f t="shared" si="107"/>
        <v>72</v>
      </c>
      <c r="B169" s="38"/>
      <c r="C169" s="39">
        <v>75</v>
      </c>
      <c r="D169" s="31">
        <v>0</v>
      </c>
      <c r="E169" s="32" t="s">
        <v>6</v>
      </c>
      <c r="F169" s="30">
        <v>178</v>
      </c>
      <c r="G169" s="31">
        <v>0</v>
      </c>
      <c r="H169" s="32" t="s">
        <v>8</v>
      </c>
      <c r="I169" s="33">
        <f t="shared" si="102"/>
        <v>75</v>
      </c>
      <c r="J169" s="34">
        <f t="shared" si="103"/>
        <v>182</v>
      </c>
      <c r="K169" s="30">
        <f t="shared" si="100"/>
        <v>302</v>
      </c>
      <c r="L169" s="35">
        <v>307</v>
      </c>
      <c r="M169" s="80" t="e">
        <f>(S169*(0.3+(K169*2)/1/60/60+0.83*(36*20/60/60)))+(T169*(0.3+(K169*2)/1/60/60))+U169*0.5+V169*0.25+(W169*(0.3+(K169*2)/1/60/60))+#REF!*2+#REF!*0.25+#REF!*0.75+(#REF!*(0.3+(K169*2)/1/60/60+0.83*(36*20/60/60)))+#REF!*1</f>
        <v>#REF!</v>
      </c>
      <c r="N169" s="44">
        <f t="shared" si="112"/>
        <v>15.529142706151244</v>
      </c>
      <c r="O169" s="44">
        <v>11</v>
      </c>
      <c r="P169" s="81">
        <f t="shared" si="113"/>
        <v>1.4117402460137496</v>
      </c>
      <c r="Q169" s="131" t="e">
        <f t="shared" si="114"/>
        <v>#REF!</v>
      </c>
      <c r="R169" s="82" t="e">
        <f t="shared" si="115"/>
        <v>#REF!</v>
      </c>
      <c r="S169" s="70">
        <v>1</v>
      </c>
      <c r="T169" s="70"/>
      <c r="U169" s="70">
        <v>1</v>
      </c>
      <c r="V169" s="70"/>
      <c r="W169" s="71"/>
      <c r="X169" s="70"/>
    </row>
    <row r="170" spans="1:24" s="29" customFormat="1" ht="25.25" hidden="1" customHeight="1">
      <c r="A170" s="37">
        <f t="shared" si="107"/>
        <v>73</v>
      </c>
      <c r="B170" s="38"/>
      <c r="C170" s="39">
        <v>75</v>
      </c>
      <c r="D170" s="31">
        <v>0</v>
      </c>
      <c r="E170" s="32" t="s">
        <v>6</v>
      </c>
      <c r="F170" s="30">
        <v>177</v>
      </c>
      <c r="G170" s="31">
        <v>0</v>
      </c>
      <c r="H170" s="32" t="s">
        <v>8</v>
      </c>
      <c r="I170" s="33">
        <f t="shared" si="102"/>
        <v>75</v>
      </c>
      <c r="J170" s="34">
        <f t="shared" si="103"/>
        <v>183</v>
      </c>
      <c r="K170" s="30">
        <f t="shared" si="100"/>
        <v>275</v>
      </c>
      <c r="L170" s="35">
        <v>280</v>
      </c>
      <c r="M170" s="80" t="e">
        <f>(S170*(0.3+(K170*2)/1/60/60+0.83*(36*20/60/60)))+(T170*(0.3+(K170*2)/1/60/60))+U170*0.5+V170*0.25+(W170*(0.3+(K170*2)/1/60/60))+#REF!*2+#REF!*0.25+#REF!*0.75+(#REF!*(0.3+(K170*2)/1/60/60+0.83*(36*20/60/60)))+#REF!*1</f>
        <v>#REF!</v>
      </c>
      <c r="N170" s="44">
        <f t="shared" si="112"/>
        <v>15.529142706151244</v>
      </c>
      <c r="O170" s="44">
        <v>11</v>
      </c>
      <c r="P170" s="81">
        <f t="shared" si="113"/>
        <v>1.4117402460137496</v>
      </c>
      <c r="Q170" s="131" t="e">
        <f t="shared" si="114"/>
        <v>#REF!</v>
      </c>
      <c r="R170" s="82" t="e">
        <f t="shared" si="115"/>
        <v>#REF!</v>
      </c>
      <c r="S170" s="70">
        <v>1</v>
      </c>
      <c r="T170" s="70"/>
      <c r="U170" s="70"/>
      <c r="V170" s="70"/>
      <c r="W170" s="71"/>
      <c r="X170" s="70"/>
    </row>
    <row r="171" spans="1:24" s="29" customFormat="1" ht="25.25" hidden="1" customHeight="1">
      <c r="A171" s="37">
        <f t="shared" si="107"/>
        <v>74</v>
      </c>
      <c r="B171" s="38"/>
      <c r="C171" s="39">
        <v>75</v>
      </c>
      <c r="D171" s="31">
        <v>0</v>
      </c>
      <c r="E171" s="32" t="s">
        <v>6</v>
      </c>
      <c r="F171" s="30">
        <v>176</v>
      </c>
      <c r="G171" s="31">
        <v>0</v>
      </c>
      <c r="H171" s="32" t="s">
        <v>8</v>
      </c>
      <c r="I171" s="33">
        <f t="shared" si="102"/>
        <v>75</v>
      </c>
      <c r="J171" s="34">
        <f t="shared" si="103"/>
        <v>184</v>
      </c>
      <c r="K171" s="30">
        <f t="shared" si="100"/>
        <v>239</v>
      </c>
      <c r="L171" s="35">
        <v>244</v>
      </c>
      <c r="M171" s="80" t="e">
        <f>(S171*(0.3+(K171*2)/1/60/60+0.83*(36*20/60/60)))+(T171*(0.3+(K171*2)/1/60/60))+U171*0.5+V171*0.25+(W171*(0.3+(K171*2)/1/60/60))+#REF!*2+#REF!*0.25+#REF!*0.75+(#REF!*(0.3+(K171*2)/1/60/60+0.83*(36*20/60/60)))+#REF!*1</f>
        <v>#REF!</v>
      </c>
      <c r="N171" s="44">
        <f t="shared" si="112"/>
        <v>15.529142706151244</v>
      </c>
      <c r="O171" s="44">
        <v>11</v>
      </c>
      <c r="P171" s="81">
        <f t="shared" si="113"/>
        <v>1.4117402460137496</v>
      </c>
      <c r="Q171" s="131" t="e">
        <f t="shared" si="114"/>
        <v>#REF!</v>
      </c>
      <c r="R171" s="82" t="e">
        <f t="shared" si="115"/>
        <v>#REF!</v>
      </c>
      <c r="S171" s="70">
        <v>1</v>
      </c>
      <c r="T171" s="70"/>
      <c r="U171" s="70"/>
      <c r="V171" s="70"/>
      <c r="W171" s="71"/>
      <c r="X171" s="70"/>
    </row>
    <row r="172" spans="1:24" s="29" customFormat="1" ht="25.25" hidden="1" customHeight="1">
      <c r="A172" s="37">
        <f t="shared" si="107"/>
        <v>75</v>
      </c>
      <c r="B172" s="38"/>
      <c r="C172" s="39">
        <v>75</v>
      </c>
      <c r="D172" s="31">
        <v>0</v>
      </c>
      <c r="E172" s="32" t="s">
        <v>6</v>
      </c>
      <c r="F172" s="30">
        <v>175</v>
      </c>
      <c r="G172" s="31">
        <v>0</v>
      </c>
      <c r="H172" s="32" t="s">
        <v>8</v>
      </c>
      <c r="I172" s="33">
        <f t="shared" si="102"/>
        <v>75</v>
      </c>
      <c r="J172" s="34">
        <f t="shared" si="103"/>
        <v>185</v>
      </c>
      <c r="K172" s="30">
        <f t="shared" si="100"/>
        <v>257</v>
      </c>
      <c r="L172" s="35">
        <v>262</v>
      </c>
      <c r="M172" s="80" t="e">
        <f>(S172*(0.3+(K172*2)/1/60/60+0.83*(36*20/60/60)))+(T172*(0.3+(K172*2)/1/60/60))+U172*0.5+V172*0.25+(W172*(0.3+(K172*2)/1/60/60))+#REF!*2+#REF!*0.25+#REF!*0.75+(#REF!*(0.3+(K172*2)/1/60/60+0.83*(36*20/60/60)))+#REF!*1</f>
        <v>#REF!</v>
      </c>
      <c r="N172" s="44">
        <f t="shared" si="112"/>
        <v>15.529142706151244</v>
      </c>
      <c r="O172" s="44">
        <v>11</v>
      </c>
      <c r="P172" s="81">
        <f t="shared" si="113"/>
        <v>1.4117402460137496</v>
      </c>
      <c r="Q172" s="131" t="e">
        <f t="shared" si="114"/>
        <v>#REF!</v>
      </c>
      <c r="R172" s="82" t="e">
        <f t="shared" si="115"/>
        <v>#REF!</v>
      </c>
      <c r="S172" s="70">
        <v>1</v>
      </c>
      <c r="T172" s="70"/>
      <c r="U172" s="70"/>
      <c r="V172" s="70"/>
      <c r="W172" s="71"/>
      <c r="X172" s="70"/>
    </row>
    <row r="173" spans="1:24" s="29" customFormat="1" ht="25.25" hidden="1" customHeight="1">
      <c r="A173" s="37">
        <f t="shared" si="107"/>
        <v>76</v>
      </c>
      <c r="B173" s="38"/>
      <c r="C173" s="39">
        <v>75</v>
      </c>
      <c r="D173" s="31">
        <v>0</v>
      </c>
      <c r="E173" s="32" t="s">
        <v>6</v>
      </c>
      <c r="F173" s="30">
        <v>174</v>
      </c>
      <c r="G173" s="31">
        <v>0</v>
      </c>
      <c r="H173" s="32" t="s">
        <v>8</v>
      </c>
      <c r="I173" s="33">
        <f t="shared" si="102"/>
        <v>75</v>
      </c>
      <c r="J173" s="34">
        <f t="shared" si="103"/>
        <v>186</v>
      </c>
      <c r="K173" s="30">
        <f t="shared" si="100"/>
        <v>281</v>
      </c>
      <c r="L173" s="35">
        <v>286</v>
      </c>
      <c r="M173" s="80" t="e">
        <f>(S173*(0.3+(K173*2)/1/60/60+0.83*(36*20/60/60)))+(T173*(0.3+(K173*2)/1/60/60))+U173*0.5+V173*0.25+(W173*(0.3+(K173*2)/1/60/60))+#REF!*2+#REF!*0.25+#REF!*0.75+(#REF!*(0.3+(K173*2)/1/60/60+0.83*(36*20/60/60)))+#REF!*1</f>
        <v>#REF!</v>
      </c>
      <c r="N173" s="44">
        <f t="shared" si="112"/>
        <v>15.529142706151244</v>
      </c>
      <c r="O173" s="44">
        <v>11</v>
      </c>
      <c r="P173" s="81">
        <f t="shared" si="113"/>
        <v>1.4117402460137496</v>
      </c>
      <c r="Q173" s="131" t="e">
        <f t="shared" si="114"/>
        <v>#REF!</v>
      </c>
      <c r="R173" s="82" t="e">
        <f t="shared" si="115"/>
        <v>#REF!</v>
      </c>
      <c r="S173" s="70">
        <v>1</v>
      </c>
      <c r="T173" s="70"/>
      <c r="U173" s="70"/>
      <c r="V173" s="70"/>
      <c r="W173" s="71"/>
      <c r="X173" s="70"/>
    </row>
    <row r="174" spans="1:24" s="29" customFormat="1" ht="25.25" hidden="1" customHeight="1">
      <c r="A174" s="37">
        <f t="shared" si="107"/>
        <v>77</v>
      </c>
      <c r="B174" s="38"/>
      <c r="C174" s="39">
        <v>75</v>
      </c>
      <c r="D174" s="31">
        <v>0</v>
      </c>
      <c r="E174" s="32" t="s">
        <v>6</v>
      </c>
      <c r="F174" s="30">
        <v>173</v>
      </c>
      <c r="G174" s="31">
        <v>0</v>
      </c>
      <c r="H174" s="32" t="s">
        <v>8</v>
      </c>
      <c r="I174" s="33">
        <f t="shared" si="102"/>
        <v>75</v>
      </c>
      <c r="J174" s="34">
        <f t="shared" si="103"/>
        <v>187</v>
      </c>
      <c r="K174" s="30">
        <f t="shared" si="100"/>
        <v>331</v>
      </c>
      <c r="L174" s="35">
        <v>336</v>
      </c>
      <c r="M174" s="80" t="e">
        <f>(S174*(0.3+(K174*2)/1/60/60+0.83*(36*20/60/60)))+(T174*(0.3+(K174*2)/1/60/60))+U174*0.5+V174*0.25+(W174*(0.3+(K174*2)/1/60/60))+#REF!*2+#REF!*0.25+#REF!*0.75+(#REF!*(0.3+(K174*2)/1/60/60+0.83*(36*20/60/60)))+#REF!*1</f>
        <v>#REF!</v>
      </c>
      <c r="N174" s="44">
        <f t="shared" si="112"/>
        <v>15.529142706151244</v>
      </c>
      <c r="O174" s="44">
        <v>11</v>
      </c>
      <c r="P174" s="81">
        <f t="shared" si="113"/>
        <v>1.4117402460137496</v>
      </c>
      <c r="Q174" s="131" t="e">
        <f t="shared" si="114"/>
        <v>#REF!</v>
      </c>
      <c r="R174" s="82" t="e">
        <f t="shared" si="115"/>
        <v>#REF!</v>
      </c>
      <c r="S174" s="70">
        <v>1</v>
      </c>
      <c r="T174" s="70"/>
      <c r="U174" s="70"/>
      <c r="V174" s="70"/>
      <c r="W174" s="71"/>
      <c r="X174" s="70"/>
    </row>
    <row r="175" spans="1:24" s="197" customFormat="1" ht="25.25" hidden="1" customHeight="1">
      <c r="A175" s="182">
        <f t="shared" si="107"/>
        <v>78</v>
      </c>
      <c r="B175" s="183" t="s">
        <v>9</v>
      </c>
      <c r="C175" s="184">
        <v>75</v>
      </c>
      <c r="D175" s="185">
        <v>12.42</v>
      </c>
      <c r="E175" s="186" t="s">
        <v>6</v>
      </c>
      <c r="F175" s="187">
        <v>172</v>
      </c>
      <c r="G175" s="185">
        <v>32.67</v>
      </c>
      <c r="H175" s="186" t="s">
        <v>8</v>
      </c>
      <c r="I175" s="188">
        <f t="shared" si="102"/>
        <v>75.206999999999994</v>
      </c>
      <c r="J175" s="189">
        <f t="shared" si="103"/>
        <v>187.4555</v>
      </c>
      <c r="K175" s="187">
        <f>L175-5</f>
        <v>442</v>
      </c>
      <c r="L175" s="190">
        <v>447</v>
      </c>
      <c r="M175" s="191">
        <v>10</v>
      </c>
      <c r="N175" s="192">
        <f t="shared" ref="N175:N176" si="116">60*SQRT((I175-I174)^2+(COS(0.5*(I175+I174)*PI()/180)*(J175-J174))^2)</f>
        <v>14.269499958730279</v>
      </c>
      <c r="O175" s="192">
        <v>2.5</v>
      </c>
      <c r="P175" s="193">
        <f t="shared" ref="P175:P176" si="117">N175/O175</f>
        <v>5.7077999834921114</v>
      </c>
      <c r="Q175" s="194" t="e">
        <f t="shared" ref="Q175:Q176" si="118">R174+P175/24</f>
        <v>#REF!</v>
      </c>
      <c r="R175" s="195" t="e">
        <f t="shared" ref="R175:R176" si="119">Q175+M175/24</f>
        <v>#REF!</v>
      </c>
      <c r="S175" s="196">
        <v>1</v>
      </c>
      <c r="T175" s="196"/>
      <c r="U175" s="196">
        <v>1</v>
      </c>
      <c r="V175" s="196">
        <v>1</v>
      </c>
      <c r="W175" s="196">
        <v>1</v>
      </c>
      <c r="X175" s="196"/>
    </row>
    <row r="176" spans="1:24" s="29" customFormat="1" ht="25.25" hidden="1" customHeight="1">
      <c r="A176" s="164"/>
      <c r="B176" s="124" t="s">
        <v>11</v>
      </c>
      <c r="C176" s="73">
        <v>76</v>
      </c>
      <c r="D176" s="74">
        <v>30</v>
      </c>
      <c r="E176" s="75" t="s">
        <v>6</v>
      </c>
      <c r="F176" s="76">
        <v>172</v>
      </c>
      <c r="G176" s="74">
        <v>32.67</v>
      </c>
      <c r="H176" s="75" t="s">
        <v>8</v>
      </c>
      <c r="I176" s="77">
        <f t="shared" si="102"/>
        <v>76.5</v>
      </c>
      <c r="J176" s="78">
        <f t="shared" si="103"/>
        <v>187.4555</v>
      </c>
      <c r="K176" s="76"/>
      <c r="L176" s="79"/>
      <c r="M176" s="80" t="e">
        <f>(S176*(0.3+(K176*2)/1/60/60+0.83*(36*20/60/60)))+(T176*(0.3+(K176*2)/1/60/60))+U176*0.5+V176*0.25+(W176*(0.3+(K176*2)/1/60/60))+#REF!*2+#REF!*0.25+#REF!*0.75+(#REF!*(0.3+(K176*2)/1/60/60+0.83*(36*20/60/60)))+#REF!*1</f>
        <v>#REF!</v>
      </c>
      <c r="N176" s="44">
        <f t="shared" si="116"/>
        <v>77.580000000000382</v>
      </c>
      <c r="O176" s="44">
        <v>12</v>
      </c>
      <c r="P176" s="81">
        <f t="shared" si="117"/>
        <v>6.4650000000000318</v>
      </c>
      <c r="Q176" s="131" t="e">
        <f t="shared" si="118"/>
        <v>#REF!</v>
      </c>
      <c r="R176" s="82" t="e">
        <f t="shared" si="119"/>
        <v>#REF!</v>
      </c>
      <c r="S176" s="123"/>
      <c r="T176" s="123"/>
      <c r="U176" s="123"/>
      <c r="V176" s="123"/>
      <c r="W176" s="122"/>
      <c r="X176" s="123"/>
    </row>
    <row r="177" spans="1:24" s="97" customFormat="1" ht="25.25" hidden="1" customHeight="1">
      <c r="A177" s="83"/>
      <c r="B177" s="84" t="s">
        <v>10</v>
      </c>
      <c r="C177" s="85">
        <v>75</v>
      </c>
      <c r="D177" s="86">
        <v>0</v>
      </c>
      <c r="E177" s="87" t="s">
        <v>6</v>
      </c>
      <c r="F177" s="88">
        <v>172</v>
      </c>
      <c r="G177" s="86">
        <v>32.67</v>
      </c>
      <c r="H177" s="87" t="s">
        <v>8</v>
      </c>
      <c r="I177" s="89">
        <f t="shared" si="102"/>
        <v>75</v>
      </c>
      <c r="J177" s="90">
        <f t="shared" si="103"/>
        <v>187.4555</v>
      </c>
      <c r="K177" s="88">
        <f t="shared" ref="K177:K184" si="120">L177-5</f>
        <v>348</v>
      </c>
      <c r="L177" s="91">
        <v>353</v>
      </c>
      <c r="M177" s="133" t="e">
        <f>(S177*(0.3+(K177*2)/1/60/60+0.83*(36*20/60/60)))+(T177*(0.3+(K177*2)/1/60/60))+U177*0.5+V177*0.25+(W177*(0.3+(K177*2)/1/60/60))+#REF!*2+#REF!*0.25+#REF!*0.75+(#REF!*(0.3+(K177*2)/1/60/60+0.83*(36*20/60/60)))+#REF!*1</f>
        <v>#REF!</v>
      </c>
      <c r="N177" s="92">
        <f t="shared" ref="N177:N178" si="121">60*SQRT((I177-I176)^2+(COS(0.5*(I177+I176)*PI()/180)*(J177-J176))^2)</f>
        <v>90</v>
      </c>
      <c r="O177" s="92">
        <v>12</v>
      </c>
      <c r="P177" s="93">
        <f t="shared" ref="P177:P178" si="122">N177/O177</f>
        <v>7.5</v>
      </c>
      <c r="Q177" s="130" t="e">
        <f t="shared" ref="Q177:Q178" si="123">R176+P177/24</f>
        <v>#REF!</v>
      </c>
      <c r="R177" s="94" t="e">
        <f t="shared" ref="R177:R178" si="124">Q177+M177/24</f>
        <v>#REF!</v>
      </c>
      <c r="S177" s="95"/>
      <c r="T177" s="95"/>
      <c r="U177" s="95"/>
      <c r="V177" s="95"/>
      <c r="W177" s="96"/>
      <c r="X177" s="95">
        <v>6</v>
      </c>
    </row>
    <row r="178" spans="1:24" s="29" customFormat="1" ht="25.25" hidden="1" customHeight="1">
      <c r="A178" s="37">
        <v>79</v>
      </c>
      <c r="B178" s="38"/>
      <c r="C178" s="39">
        <v>75</v>
      </c>
      <c r="D178" s="31">
        <v>0</v>
      </c>
      <c r="E178" s="32" t="s">
        <v>6</v>
      </c>
      <c r="F178" s="30">
        <v>172</v>
      </c>
      <c r="G178" s="31">
        <v>0</v>
      </c>
      <c r="H178" s="32" t="s">
        <v>8</v>
      </c>
      <c r="I178" s="33">
        <f t="shared" si="102"/>
        <v>75</v>
      </c>
      <c r="J178" s="34">
        <f t="shared" si="103"/>
        <v>188</v>
      </c>
      <c r="K178" s="30">
        <f t="shared" si="120"/>
        <v>354</v>
      </c>
      <c r="L178" s="35">
        <v>359</v>
      </c>
      <c r="M178" s="80" t="e">
        <f>(S178*(0.3+(K178*2)/1/60/60+0.83*(36*20/60/60)))+(T178*(0.3+(K178*2)/1/60/60))+U178*0.5+V178*0.25+(W178*(0.3+(K178*2)/1/60/60))+#REF!*2+#REF!*0.25+#REF!*0.75+(#REF!*(0.3+(K178*2)/1/60/60+0.83*(36*20/60/60)))+#REF!*1</f>
        <v>#REF!</v>
      </c>
      <c r="N178" s="44">
        <f t="shared" si="121"/>
        <v>8.4556182034993412</v>
      </c>
      <c r="O178" s="44">
        <v>11</v>
      </c>
      <c r="P178" s="81">
        <f t="shared" si="122"/>
        <v>0.7686925639544856</v>
      </c>
      <c r="Q178" s="131" t="e">
        <f t="shared" si="123"/>
        <v>#REF!</v>
      </c>
      <c r="R178" s="82" t="e">
        <f t="shared" si="124"/>
        <v>#REF!</v>
      </c>
      <c r="S178" s="70">
        <v>1</v>
      </c>
      <c r="T178" s="70"/>
      <c r="U178" s="70">
        <v>1</v>
      </c>
      <c r="V178" s="70"/>
      <c r="W178" s="71"/>
      <c r="X178" s="70"/>
    </row>
    <row r="179" spans="1:24" s="29" customFormat="1" ht="25.25" hidden="1" customHeight="1">
      <c r="A179" s="37">
        <f t="shared" ref="A179:A203" si="125">A178+1</f>
        <v>80</v>
      </c>
      <c r="B179" s="38"/>
      <c r="C179" s="39">
        <v>75</v>
      </c>
      <c r="D179" s="31">
        <v>0</v>
      </c>
      <c r="E179" s="32" t="s">
        <v>6</v>
      </c>
      <c r="F179" s="30">
        <v>171</v>
      </c>
      <c r="G179" s="31">
        <v>0</v>
      </c>
      <c r="H179" s="32" t="s">
        <v>8</v>
      </c>
      <c r="I179" s="33">
        <f t="shared" ref="I179" si="126">C179+(D179/60)</f>
        <v>75</v>
      </c>
      <c r="J179" s="34">
        <f t="shared" ref="J179" si="127">360-F179-(G179/60)</f>
        <v>189</v>
      </c>
      <c r="K179" s="30">
        <f t="shared" si="120"/>
        <v>352</v>
      </c>
      <c r="L179" s="35">
        <v>357</v>
      </c>
      <c r="M179" s="80" t="e">
        <f>(S179*(0.3+(K179*2)/1/60/60+0.83*(36*20/60/60)))+(T179*(0.3+(K179*2)/1/60/60))+U179*0.5+V179*0.25+(W179*(0.3+(K179*2)/1/60/60))+#REF!*2+#REF!*0.25+#REF!*0.75+(#REF!*(0.3+(K179*2)/1/60/60+0.83*(36*20/60/60)))+#REF!*1</f>
        <v>#REF!</v>
      </c>
      <c r="N179" s="44">
        <f t="shared" ref="N179" si="128">60*SQRT((I179-I178)^2+(COS(0.5*(I179+I178)*PI()/180)*(J179-J178))^2)</f>
        <v>15.529142706151244</v>
      </c>
      <c r="O179" s="44">
        <v>11</v>
      </c>
      <c r="P179" s="81">
        <f t="shared" ref="P179" si="129">N179/O179</f>
        <v>1.4117402460137496</v>
      </c>
      <c r="Q179" s="131" t="e">
        <f t="shared" ref="Q179" si="130">R178+P179/24</f>
        <v>#REF!</v>
      </c>
      <c r="R179" s="82" t="e">
        <f t="shared" ref="R179" si="131">Q179+M179/24</f>
        <v>#REF!</v>
      </c>
      <c r="S179" s="70">
        <v>1</v>
      </c>
      <c r="T179" s="70"/>
      <c r="U179" s="70">
        <v>1</v>
      </c>
      <c r="V179" s="70"/>
      <c r="W179" s="71"/>
      <c r="X179" s="70"/>
    </row>
    <row r="180" spans="1:24" s="29" customFormat="1" ht="25.25" hidden="1" customHeight="1">
      <c r="A180" s="37">
        <f t="shared" si="125"/>
        <v>81</v>
      </c>
      <c r="B180" s="38"/>
      <c r="C180" s="39">
        <v>75</v>
      </c>
      <c r="D180" s="31">
        <v>0</v>
      </c>
      <c r="E180" s="32" t="s">
        <v>6</v>
      </c>
      <c r="F180" s="30">
        <v>170</v>
      </c>
      <c r="G180" s="31">
        <v>0</v>
      </c>
      <c r="H180" s="32" t="s">
        <v>8</v>
      </c>
      <c r="I180" s="33">
        <f t="shared" ref="I180" si="132">C180+(D180/60)</f>
        <v>75</v>
      </c>
      <c r="J180" s="34">
        <f t="shared" ref="J180" si="133">360-F180-(G180/60)</f>
        <v>190</v>
      </c>
      <c r="K180" s="30">
        <f t="shared" si="120"/>
        <v>275</v>
      </c>
      <c r="L180" s="35">
        <v>280</v>
      </c>
      <c r="M180" s="80" t="e">
        <f>(S180*(0.3+(K180*2)/1/60/60+0.83*(36*20/60/60)))+(T180*(0.3+(K180*2)/1/60/60))+U180*0.5+V180*0.25+(W180*(0.3+(K180*2)/1/60/60))+#REF!*2+#REF!*0.25+#REF!*0.75+(#REF!*(0.3+(K180*2)/1/60/60+0.83*(36*20/60/60)))+#REF!*1</f>
        <v>#REF!</v>
      </c>
      <c r="N180" s="44">
        <f t="shared" ref="N180" si="134">60*SQRT((I180-I179)^2+(COS(0.5*(I180+I179)*PI()/180)*(J180-J179))^2)</f>
        <v>15.529142706151244</v>
      </c>
      <c r="O180" s="44">
        <v>11</v>
      </c>
      <c r="P180" s="81">
        <f t="shared" ref="P180" si="135">N180/O180</f>
        <v>1.4117402460137496</v>
      </c>
      <c r="Q180" s="131" t="e">
        <f t="shared" ref="Q180" si="136">R179+P180/24</f>
        <v>#REF!</v>
      </c>
      <c r="R180" s="82" t="e">
        <f t="shared" ref="R180" si="137">Q180+M180/24</f>
        <v>#REF!</v>
      </c>
      <c r="S180" s="70">
        <v>1</v>
      </c>
      <c r="T180" s="70"/>
      <c r="U180" s="70"/>
      <c r="V180" s="70"/>
      <c r="W180" s="71"/>
      <c r="X180" s="70"/>
    </row>
    <row r="181" spans="1:24" s="29" customFormat="1" ht="25.25" hidden="1" customHeight="1">
      <c r="A181" s="37">
        <f t="shared" si="125"/>
        <v>82</v>
      </c>
      <c r="B181" s="38"/>
      <c r="C181" s="39">
        <v>75</v>
      </c>
      <c r="D181" s="31">
        <v>0</v>
      </c>
      <c r="E181" s="32" t="s">
        <v>6</v>
      </c>
      <c r="F181" s="30">
        <v>168</v>
      </c>
      <c r="G181" s="31">
        <v>0</v>
      </c>
      <c r="H181" s="32" t="s">
        <v>8</v>
      </c>
      <c r="I181" s="33">
        <f t="shared" ref="I181" si="138">C181+(D181/60)</f>
        <v>75</v>
      </c>
      <c r="J181" s="34">
        <f t="shared" ref="J181" si="139">360-F181-(G181/60)</f>
        <v>192</v>
      </c>
      <c r="K181" s="30">
        <f t="shared" si="120"/>
        <v>173</v>
      </c>
      <c r="L181" s="35">
        <v>178</v>
      </c>
      <c r="M181" s="80" t="e">
        <f>(S181*(0.3+(K181*2)/1/60/60+0.83*(36*20/60/60)))+(T181*(0.3+(K181*2)/1/60/60))+U181*0.5+V181*0.25+(W181*(0.3+(K181*2)/1/60/60))+#REF!*2+#REF!*0.25+#REF!*0.75+(#REF!*(0.3+(K181*2)/1/60/60+0.83*(36*20/60/60)))+#REF!*1</f>
        <v>#REF!</v>
      </c>
      <c r="N181" s="44">
        <f t="shared" ref="N181" si="140">60*SQRT((I181-I180)^2+(COS(0.5*(I181+I180)*PI()/180)*(J181-J180))^2)</f>
        <v>31.058285412302489</v>
      </c>
      <c r="O181" s="44">
        <v>11</v>
      </c>
      <c r="P181" s="81">
        <f t="shared" ref="P181" si="141">N181/O181</f>
        <v>2.8234804920274992</v>
      </c>
      <c r="Q181" s="131" t="e">
        <f t="shared" ref="Q181" si="142">R180+P181/24</f>
        <v>#REF!</v>
      </c>
      <c r="R181" s="82" t="e">
        <f t="shared" ref="R181" si="143">Q181+M181/24</f>
        <v>#REF!</v>
      </c>
      <c r="S181" s="70">
        <v>1</v>
      </c>
      <c r="T181" s="70"/>
      <c r="U181" s="70"/>
      <c r="V181" s="70"/>
      <c r="W181" s="71"/>
      <c r="X181" s="70"/>
    </row>
    <row r="182" spans="1:24" s="29" customFormat="1" ht="25.25" hidden="1" customHeight="1">
      <c r="A182" s="37">
        <f t="shared" si="125"/>
        <v>83</v>
      </c>
      <c r="B182" s="38"/>
      <c r="C182" s="39">
        <v>75</v>
      </c>
      <c r="D182" s="31">
        <v>0</v>
      </c>
      <c r="E182" s="32" t="s">
        <v>6</v>
      </c>
      <c r="F182" s="30">
        <v>166</v>
      </c>
      <c r="G182" s="31">
        <v>0</v>
      </c>
      <c r="H182" s="32" t="s">
        <v>8</v>
      </c>
      <c r="I182" s="33">
        <f t="shared" ref="I182" si="144">C182+(D182/60)</f>
        <v>75</v>
      </c>
      <c r="J182" s="34">
        <f t="shared" ref="J182" si="145">360-F182-(G182/60)</f>
        <v>194</v>
      </c>
      <c r="K182" s="30">
        <f t="shared" si="120"/>
        <v>461</v>
      </c>
      <c r="L182" s="35">
        <v>466</v>
      </c>
      <c r="M182" s="80" t="e">
        <f>(S182*(0.3+(K182*2)/1/60/60+0.83*(36*20/60/60)))+(T182*(0.3+(K182*2)/1/60/60))+U182*0.5+V182*0.25+(W182*(0.3+(K182*2)/1/60/60))+#REF!*2+#REF!*0.25+#REF!*0.75+(#REF!*(0.3+(K182*2)/1/60/60+0.83*(36*20/60/60)))+#REF!*1</f>
        <v>#REF!</v>
      </c>
      <c r="N182" s="44">
        <f t="shared" ref="N182" si="146">60*SQRT((I182-I181)^2+(COS(0.5*(I182+I181)*PI()/180)*(J182-J181))^2)</f>
        <v>31.058285412302489</v>
      </c>
      <c r="O182" s="44">
        <v>11</v>
      </c>
      <c r="P182" s="81">
        <f t="shared" ref="P182" si="147">N182/O182</f>
        <v>2.8234804920274992</v>
      </c>
      <c r="Q182" s="131" t="e">
        <f t="shared" ref="Q182" si="148">R181+P182/24</f>
        <v>#REF!</v>
      </c>
      <c r="R182" s="82" t="e">
        <f t="shared" ref="R182" si="149">Q182+M182/24</f>
        <v>#REF!</v>
      </c>
      <c r="S182" s="70">
        <v>1</v>
      </c>
      <c r="T182" s="70"/>
      <c r="U182" s="70"/>
      <c r="V182" s="70"/>
      <c r="W182" s="71"/>
      <c r="X182" s="70"/>
    </row>
    <row r="183" spans="1:24" s="29" customFormat="1" ht="25.25" hidden="1" customHeight="1">
      <c r="A183" s="37">
        <f t="shared" si="125"/>
        <v>84</v>
      </c>
      <c r="B183" s="38"/>
      <c r="C183" s="39">
        <v>75</v>
      </c>
      <c r="D183" s="31">
        <v>0</v>
      </c>
      <c r="E183" s="32" t="s">
        <v>6</v>
      </c>
      <c r="F183" s="30">
        <v>164</v>
      </c>
      <c r="G183" s="31">
        <v>0</v>
      </c>
      <c r="H183" s="32" t="s">
        <v>8</v>
      </c>
      <c r="I183" s="33">
        <f t="shared" ref="I183" si="150">C183+(D183/60)</f>
        <v>75</v>
      </c>
      <c r="J183" s="34">
        <f t="shared" ref="J183" si="151">360-F183-(G183/60)</f>
        <v>196</v>
      </c>
      <c r="K183" s="30">
        <f t="shared" si="120"/>
        <v>660</v>
      </c>
      <c r="L183" s="35">
        <v>665</v>
      </c>
      <c r="M183" s="80" t="e">
        <f>(S183*(0.3+(K183*2)/1/60/60+0.83*(36*20/60/60)))+(T183*(0.3+(K183*2)/1/60/60))+U183*0.5+V183*0.25+(W183*(0.3+(K183*2)/1/60/60))+#REF!*2+#REF!*0.25+#REF!*0.75+(#REF!*(0.3+(K183*2)/1/60/60+0.83*(36*20/60/60)))+#REF!*1</f>
        <v>#REF!</v>
      </c>
      <c r="N183" s="44">
        <f t="shared" ref="N183" si="152">60*SQRT((I183-I182)^2+(COS(0.5*(I183+I182)*PI()/180)*(J183-J182))^2)</f>
        <v>31.058285412302489</v>
      </c>
      <c r="O183" s="44">
        <v>11</v>
      </c>
      <c r="P183" s="81">
        <f t="shared" ref="P183" si="153">N183/O183</f>
        <v>2.8234804920274992</v>
      </c>
      <c r="Q183" s="131" t="e">
        <f t="shared" ref="Q183" si="154">R182+P183/24</f>
        <v>#REF!</v>
      </c>
      <c r="R183" s="82" t="e">
        <f t="shared" ref="R183" si="155">Q183+M183/24</f>
        <v>#REF!</v>
      </c>
      <c r="S183" s="70">
        <v>1</v>
      </c>
      <c r="T183" s="70"/>
      <c r="U183" s="70"/>
      <c r="V183" s="70"/>
      <c r="W183" s="71"/>
      <c r="X183" s="70"/>
    </row>
    <row r="184" spans="1:24" s="197" customFormat="1" ht="25.25" hidden="1" customHeight="1">
      <c r="A184" s="182">
        <f t="shared" si="125"/>
        <v>85</v>
      </c>
      <c r="B184" s="183" t="s">
        <v>12</v>
      </c>
      <c r="C184" s="184">
        <v>75</v>
      </c>
      <c r="D184" s="185">
        <v>0.06</v>
      </c>
      <c r="E184" s="186" t="s">
        <v>6</v>
      </c>
      <c r="F184" s="187">
        <v>162</v>
      </c>
      <c r="G184" s="185">
        <v>0.91</v>
      </c>
      <c r="H184" s="186" t="s">
        <v>8</v>
      </c>
      <c r="I184" s="188">
        <f t="shared" ref="I184:I187" si="156">C184+(D184/60)</f>
        <v>75.001000000000005</v>
      </c>
      <c r="J184" s="189">
        <f t="shared" ref="J184:J187" si="157">360-F184-(G184/60)</f>
        <v>197.98483333333334</v>
      </c>
      <c r="K184" s="187">
        <f t="shared" si="120"/>
        <v>1970</v>
      </c>
      <c r="L184" s="190">
        <v>1975</v>
      </c>
      <c r="M184" s="191">
        <v>12</v>
      </c>
      <c r="N184" s="192">
        <f t="shared" ref="N184:N185" si="158">60*SQRT((I184-I183)^2+(COS(0.5*(I184+I183)*PI()/180)*(J184-J183))^2)</f>
        <v>30.821814635833221</v>
      </c>
      <c r="O184" s="192">
        <v>11</v>
      </c>
      <c r="P184" s="193">
        <f t="shared" ref="P184:P187" si="159">N184/O184</f>
        <v>2.801983148712111</v>
      </c>
      <c r="Q184" s="194" t="e">
        <f t="shared" ref="Q184:Q185" si="160">R183+P184/24</f>
        <v>#REF!</v>
      </c>
      <c r="R184" s="195" t="e">
        <f t="shared" ref="R184:R187" si="161">Q184+M184/24</f>
        <v>#REF!</v>
      </c>
      <c r="S184" s="196">
        <v>1</v>
      </c>
      <c r="T184" s="196"/>
      <c r="U184" s="196">
        <v>1</v>
      </c>
      <c r="V184" s="196">
        <v>1</v>
      </c>
      <c r="W184" s="196">
        <v>1</v>
      </c>
      <c r="X184" s="196"/>
    </row>
    <row r="185" spans="1:24" s="29" customFormat="1" ht="25.25" hidden="1" customHeight="1">
      <c r="A185" s="164"/>
      <c r="B185" s="198" t="s">
        <v>11</v>
      </c>
      <c r="C185" s="73">
        <v>76</v>
      </c>
      <c r="D185" s="74">
        <v>0</v>
      </c>
      <c r="E185" s="75" t="s">
        <v>6</v>
      </c>
      <c r="F185" s="76">
        <v>162</v>
      </c>
      <c r="G185" s="74">
        <v>0</v>
      </c>
      <c r="H185" s="75" t="s">
        <v>8</v>
      </c>
      <c r="I185" s="77">
        <f t="shared" si="156"/>
        <v>76</v>
      </c>
      <c r="J185" s="78">
        <f t="shared" si="157"/>
        <v>198</v>
      </c>
      <c r="K185" s="76"/>
      <c r="L185" s="79"/>
      <c r="M185" s="80" t="e">
        <f>(S185*(0.3+(K185*2)/1/60/60+0.83*(36*20/60/60)))+(T185*(0.3+(K185*2)/1/60/60))+U185*0.5+V185*0.25+(W185*(0.3+(K185*2)/1/60/60))+#REF!*2+#REF!*0.25+#REF!*0.75+(#REF!*(0.3+(K185*2)/1/60/60+0.83*(36*20/60/60)))+#REF!*1</f>
        <v>#REF!</v>
      </c>
      <c r="N185" s="44">
        <f t="shared" si="158"/>
        <v>59.940433016510525</v>
      </c>
      <c r="O185" s="44">
        <v>12</v>
      </c>
      <c r="P185" s="81">
        <f t="shared" si="159"/>
        <v>4.9950360847092101</v>
      </c>
      <c r="Q185" s="131" t="e">
        <f t="shared" si="160"/>
        <v>#REF!</v>
      </c>
      <c r="R185" s="82" t="e">
        <f t="shared" si="161"/>
        <v>#REF!</v>
      </c>
      <c r="S185" s="123"/>
      <c r="T185" s="123"/>
      <c r="U185" s="123"/>
      <c r="V185" s="123"/>
      <c r="W185" s="123"/>
      <c r="X185" s="123"/>
    </row>
    <row r="186" spans="1:24" s="97" customFormat="1" ht="25.25" hidden="1" customHeight="1">
      <c r="A186" s="83"/>
      <c r="B186" s="199" t="s">
        <v>10</v>
      </c>
      <c r="C186" s="85">
        <v>75</v>
      </c>
      <c r="D186" s="86">
        <v>0</v>
      </c>
      <c r="E186" s="87"/>
      <c r="F186" s="88">
        <v>162</v>
      </c>
      <c r="G186" s="86">
        <v>0</v>
      </c>
      <c r="H186" s="87" t="s">
        <v>8</v>
      </c>
      <c r="I186" s="89">
        <f t="shared" si="156"/>
        <v>75</v>
      </c>
      <c r="J186" s="90">
        <f t="shared" si="157"/>
        <v>198</v>
      </c>
      <c r="K186" s="88">
        <f t="shared" ref="K186:K191" si="162">L186-5</f>
        <v>1887</v>
      </c>
      <c r="L186" s="91">
        <v>1892</v>
      </c>
      <c r="M186" s="133" t="e">
        <f>(S186*(0.3+(K186*2)/1/60/60+0.83*(36*20/60/60)))+(T186*(0.3+(K186*2)/1/60/60))+U186*0.5+V186*0.25+(W186*(0.3+(K186*2)/1/60/60))+#REF!*2+#REF!*0.25+#REF!*0.75+(#REF!*(0.3+(K186*2)/1/60/60+0.83*(36*20/60/60)))+#REF!*1</f>
        <v>#REF!</v>
      </c>
      <c r="N186" s="92">
        <f t="shared" ref="N186:N187" si="163">60*SQRT((I186-I185)^2+(COS(0.5*(I186+I185)*PI()/180)*(J186-J185))^2)</f>
        <v>60</v>
      </c>
      <c r="O186" s="92">
        <v>12</v>
      </c>
      <c r="P186" s="93">
        <f t="shared" ref="P186" si="164">N186/O186</f>
        <v>5</v>
      </c>
      <c r="Q186" s="130" t="e">
        <f t="shared" ref="Q186:Q187" si="165">R185+P186/24</f>
        <v>#REF!</v>
      </c>
      <c r="R186" s="94" t="e">
        <f t="shared" ref="R186" si="166">Q186+M186/24</f>
        <v>#REF!</v>
      </c>
      <c r="S186" s="95"/>
      <c r="T186" s="95"/>
      <c r="U186" s="95"/>
      <c r="V186" s="95"/>
      <c r="W186" s="95"/>
      <c r="X186" s="95">
        <v>4</v>
      </c>
    </row>
    <row r="187" spans="1:24" s="29" customFormat="1" ht="25.25" hidden="1" customHeight="1">
      <c r="A187" s="37">
        <f>A184+1</f>
        <v>86</v>
      </c>
      <c r="B187" s="38"/>
      <c r="C187" s="39">
        <v>74</v>
      </c>
      <c r="D187" s="31">
        <v>30</v>
      </c>
      <c r="E187" s="32" t="s">
        <v>6</v>
      </c>
      <c r="F187" s="30">
        <v>162</v>
      </c>
      <c r="G187" s="31">
        <v>0</v>
      </c>
      <c r="H187" s="32" t="s">
        <v>8</v>
      </c>
      <c r="I187" s="33">
        <f t="shared" si="156"/>
        <v>74.5</v>
      </c>
      <c r="J187" s="34">
        <f t="shared" si="157"/>
        <v>198</v>
      </c>
      <c r="K187" s="30">
        <f t="shared" si="162"/>
        <v>1610</v>
      </c>
      <c r="L187" s="35">
        <v>1615</v>
      </c>
      <c r="M187" s="80" t="e">
        <f>(S187*(0.3+(K187*2)/1/60/60+0.83*(36*20/60/60)))+(T187*(0.3+(K187*2)/1/60/60))+U187*0.5+V187*0.25+(W187*(0.3+(K187*2)/1/60/60))+#REF!*2+#REF!*0.25+#REF!*0.75+(#REF!*(0.3+(K187*2)/1/60/60+0.83*(36*20/60/60)))+#REF!*1</f>
        <v>#REF!</v>
      </c>
      <c r="N187" s="44">
        <f t="shared" si="163"/>
        <v>30</v>
      </c>
      <c r="O187" s="44">
        <v>11</v>
      </c>
      <c r="P187" s="81">
        <f t="shared" si="159"/>
        <v>2.7272727272727271</v>
      </c>
      <c r="Q187" s="131" t="e">
        <f t="shared" si="165"/>
        <v>#REF!</v>
      </c>
      <c r="R187" s="82" t="e">
        <f t="shared" si="161"/>
        <v>#REF!</v>
      </c>
      <c r="S187" s="70">
        <v>1</v>
      </c>
      <c r="T187" s="70"/>
      <c r="U187" s="70">
        <v>1</v>
      </c>
      <c r="V187" s="70">
        <v>1</v>
      </c>
      <c r="W187" s="71"/>
      <c r="X187" s="70"/>
    </row>
    <row r="188" spans="1:24" s="29" customFormat="1" ht="25.25" hidden="1" customHeight="1">
      <c r="A188" s="37">
        <f t="shared" si="125"/>
        <v>87</v>
      </c>
      <c r="B188" s="38"/>
      <c r="C188" s="39">
        <v>74</v>
      </c>
      <c r="D188" s="31">
        <v>0</v>
      </c>
      <c r="E188" s="32" t="s">
        <v>6</v>
      </c>
      <c r="F188" s="30">
        <v>162</v>
      </c>
      <c r="G188" s="31">
        <v>0</v>
      </c>
      <c r="H188" s="32" t="s">
        <v>8</v>
      </c>
      <c r="I188" s="33">
        <f t="shared" ref="I188" si="167">C188+(D188/60)</f>
        <v>74</v>
      </c>
      <c r="J188" s="34">
        <f t="shared" ref="J188" si="168">360-F188-(G188/60)</f>
        <v>198</v>
      </c>
      <c r="K188" s="30">
        <f t="shared" si="162"/>
        <v>366</v>
      </c>
      <c r="L188" s="35">
        <v>371</v>
      </c>
      <c r="M188" s="80" t="e">
        <f>(S188*(0.3+(K188*2)/1/60/60+0.83*(36*20/60/60)))+(T188*(0.3+(K188*2)/1/60/60))+U188*0.5+V188*0.25+(W188*(0.3+(K188*2)/1/60/60))+#REF!*2+#REF!*0.25+#REF!*0.75+(#REF!*(0.3+(K188*2)/1/60/60+0.83*(36*20/60/60)))+#REF!*1</f>
        <v>#REF!</v>
      </c>
      <c r="N188" s="44">
        <f t="shared" ref="N188" si="169">60*SQRT((I188-I187)^2+(COS(0.5*(I188+I187)*PI()/180)*(J188-J187))^2)</f>
        <v>30</v>
      </c>
      <c r="O188" s="44">
        <v>11</v>
      </c>
      <c r="P188" s="81">
        <f t="shared" ref="P188" si="170">N188/O188</f>
        <v>2.7272727272727271</v>
      </c>
      <c r="Q188" s="131" t="e">
        <f t="shared" ref="Q188" si="171">R187+P188/24</f>
        <v>#REF!</v>
      </c>
      <c r="R188" s="82" t="e">
        <f t="shared" ref="R188" si="172">Q188+M188/24</f>
        <v>#REF!</v>
      </c>
      <c r="S188" s="70">
        <v>1</v>
      </c>
      <c r="T188" s="70"/>
      <c r="U188" s="70">
        <v>1</v>
      </c>
      <c r="V188" s="70"/>
      <c r="W188" s="71"/>
      <c r="X188" s="70"/>
    </row>
    <row r="189" spans="1:24" s="29" customFormat="1" ht="25.25" hidden="1" customHeight="1">
      <c r="A189" s="37">
        <f t="shared" si="125"/>
        <v>88</v>
      </c>
      <c r="B189" s="38"/>
      <c r="C189" s="39">
        <v>73</v>
      </c>
      <c r="D189" s="31">
        <v>30</v>
      </c>
      <c r="E189" s="32" t="s">
        <v>6</v>
      </c>
      <c r="F189" s="30">
        <v>162</v>
      </c>
      <c r="G189" s="31">
        <v>0</v>
      </c>
      <c r="H189" s="32" t="s">
        <v>8</v>
      </c>
      <c r="I189" s="33">
        <f t="shared" ref="I189" si="173">C189+(D189/60)</f>
        <v>73.5</v>
      </c>
      <c r="J189" s="34">
        <f t="shared" ref="J189" si="174">360-F189-(G189/60)</f>
        <v>198</v>
      </c>
      <c r="K189" s="30">
        <f t="shared" si="162"/>
        <v>182</v>
      </c>
      <c r="L189" s="35">
        <v>187</v>
      </c>
      <c r="M189" s="80" t="e">
        <f>(S189*(0.3+(K189*2)/1/60/60+0.83*(36*20/60/60)))+(T189*(0.3+(K189*2)/1/60/60))+U189*0.5+V189*0.25+(W189*(0.3+(K189*2)/1/60/60))+#REF!*2+#REF!*0.25+#REF!*0.75+(#REF!*(0.3+(K189*2)/1/60/60+0.83*(36*20/60/60)))+#REF!*1</f>
        <v>#REF!</v>
      </c>
      <c r="N189" s="44">
        <f t="shared" ref="N189" si="175">60*SQRT((I189-I188)^2+(COS(0.5*(I189+I188)*PI()/180)*(J189-J188))^2)</f>
        <v>30</v>
      </c>
      <c r="O189" s="44">
        <v>11</v>
      </c>
      <c r="P189" s="81">
        <f t="shared" ref="P189" si="176">N189/O189</f>
        <v>2.7272727272727271</v>
      </c>
      <c r="Q189" s="131" t="e">
        <f t="shared" ref="Q189" si="177">R188+P189/24</f>
        <v>#REF!</v>
      </c>
      <c r="R189" s="82" t="e">
        <f t="shared" ref="R189" si="178">Q189+M189/24</f>
        <v>#REF!</v>
      </c>
      <c r="S189" s="70">
        <v>1</v>
      </c>
      <c r="T189" s="70"/>
      <c r="U189" s="70"/>
      <c r="V189" s="70"/>
      <c r="W189" s="71"/>
      <c r="X189" s="70"/>
    </row>
    <row r="190" spans="1:24" s="29" customFormat="1" ht="25.25" hidden="1" customHeight="1">
      <c r="A190" s="37">
        <f t="shared" si="125"/>
        <v>89</v>
      </c>
      <c r="B190" s="38"/>
      <c r="C190" s="39">
        <v>73</v>
      </c>
      <c r="D190" s="31">
        <v>0</v>
      </c>
      <c r="E190" s="32" t="s">
        <v>6</v>
      </c>
      <c r="F190" s="30">
        <v>162</v>
      </c>
      <c r="G190" s="31">
        <v>0</v>
      </c>
      <c r="H190" s="32" t="s">
        <v>8</v>
      </c>
      <c r="I190" s="33">
        <f t="shared" ref="I190" si="179">C190+(D190/60)</f>
        <v>73</v>
      </c>
      <c r="J190" s="34">
        <f t="shared" ref="J190" si="180">360-F190-(G190/60)</f>
        <v>198</v>
      </c>
      <c r="K190" s="30">
        <f t="shared" si="162"/>
        <v>80</v>
      </c>
      <c r="L190" s="35">
        <v>85</v>
      </c>
      <c r="M190" s="80" t="e">
        <f>(S190*(0.3+(K190*2)/1/60/60+0.83*(36*20/60/60)))+(T190*(0.3+(K190*2)/1/60/60))+U190*0.5+V190*0.25+(W190*(0.3+(K190*2)/1/60/60))+#REF!*2+#REF!*0.25+#REF!*0.75+(#REF!*(0.3+(K190*2)/1/60/60+0.83*(36*20/60/60)))+#REF!*1</f>
        <v>#REF!</v>
      </c>
      <c r="N190" s="44">
        <f t="shared" ref="N190" si="181">60*SQRT((I190-I189)^2+(COS(0.5*(I190+I189)*PI()/180)*(J190-J189))^2)</f>
        <v>30</v>
      </c>
      <c r="O190" s="44">
        <v>11</v>
      </c>
      <c r="P190" s="81">
        <f t="shared" ref="P190" si="182">N190/O190</f>
        <v>2.7272727272727271</v>
      </c>
      <c r="Q190" s="131" t="e">
        <f t="shared" ref="Q190" si="183">R189+P190/24</f>
        <v>#REF!</v>
      </c>
      <c r="R190" s="82" t="e">
        <f t="shared" ref="R190" si="184">Q190+M190/24</f>
        <v>#REF!</v>
      </c>
      <c r="S190" s="70">
        <v>1</v>
      </c>
      <c r="T190" s="70"/>
      <c r="U190" s="70"/>
      <c r="V190" s="70"/>
      <c r="W190" s="71"/>
      <c r="X190" s="70"/>
    </row>
    <row r="191" spans="1:24" s="29" customFormat="1" ht="25.25" hidden="1" customHeight="1">
      <c r="A191" s="37">
        <f t="shared" si="125"/>
        <v>90</v>
      </c>
      <c r="B191" s="38"/>
      <c r="C191" s="39">
        <v>72</v>
      </c>
      <c r="D191" s="31">
        <v>30</v>
      </c>
      <c r="E191" s="32" t="s">
        <v>6</v>
      </c>
      <c r="F191" s="30">
        <v>162</v>
      </c>
      <c r="G191" s="31">
        <v>0</v>
      </c>
      <c r="H191" s="32" t="s">
        <v>8</v>
      </c>
      <c r="I191" s="33">
        <f t="shared" ref="I191" si="185">C191+(D191/60)</f>
        <v>72.5</v>
      </c>
      <c r="J191" s="34">
        <f t="shared" ref="J191" si="186">360-F191-(G191/60)</f>
        <v>198</v>
      </c>
      <c r="K191" s="30">
        <f t="shared" si="162"/>
        <v>47</v>
      </c>
      <c r="L191" s="35">
        <v>52</v>
      </c>
      <c r="M191" s="80" t="e">
        <f>(S191*(0.3+(K191*2)/1/60/60+0.83*(36*20/60/60)))+(T191*(0.3+(K191*2)/1/60/60))+U191*0.5+V191*0.25+(W191*(0.3+(K191*2)/1/60/60))+#REF!*2+#REF!*0.25+#REF!*0.75+(#REF!*(0.3+(K191*2)/1/60/60+0.83*(36*20/60/60)))+#REF!*1</f>
        <v>#REF!</v>
      </c>
      <c r="N191" s="44">
        <f t="shared" ref="N191" si="187">60*SQRT((I191-I190)^2+(COS(0.5*(I191+I190)*PI()/180)*(J191-J190))^2)</f>
        <v>30</v>
      </c>
      <c r="O191" s="44">
        <v>11</v>
      </c>
      <c r="P191" s="81">
        <f t="shared" ref="P191" si="188">N191/O191</f>
        <v>2.7272727272727271</v>
      </c>
      <c r="Q191" s="131" t="e">
        <f t="shared" ref="Q191" si="189">R190+P191/24</f>
        <v>#REF!</v>
      </c>
      <c r="R191" s="82" t="e">
        <f t="shared" ref="R191" si="190">Q191+M191/24</f>
        <v>#REF!</v>
      </c>
      <c r="S191" s="70">
        <v>1</v>
      </c>
      <c r="T191" s="70"/>
      <c r="U191" s="70"/>
      <c r="V191" s="70"/>
      <c r="W191" s="71"/>
      <c r="X191" s="70"/>
    </row>
    <row r="192" spans="1:24" s="97" customFormat="1" ht="25.25" hidden="1" customHeight="1">
      <c r="A192" s="83">
        <f t="shared" si="125"/>
        <v>91</v>
      </c>
      <c r="B192" s="84"/>
      <c r="C192" s="85">
        <v>69</v>
      </c>
      <c r="D192" s="86">
        <v>0</v>
      </c>
      <c r="E192" s="87" t="s">
        <v>6</v>
      </c>
      <c r="F192" s="88">
        <v>168</v>
      </c>
      <c r="G192" s="86">
        <v>45</v>
      </c>
      <c r="H192" s="87" t="s">
        <v>8</v>
      </c>
      <c r="I192" s="89">
        <f t="shared" ref="I192:I195" si="191">C192+(D192/60)</f>
        <v>69</v>
      </c>
      <c r="J192" s="90">
        <f t="shared" ref="J192:J195" si="192">360-F192-(G192/60)</f>
        <v>191.25</v>
      </c>
      <c r="K192" s="88">
        <f t="shared" ref="K192:K195" si="193">L192-5</f>
        <v>45</v>
      </c>
      <c r="L192" s="91">
        <v>50</v>
      </c>
      <c r="M192" s="133" t="e">
        <f>(S192*(0.3+(K192*2)/1/60/60+0.83*(36*20/60/60)))+(T192*(0.3+(K192*2)/1/60/60))+U192*0.5+V192*0.25+(W192*(0.3+(K192*2)/1/60/60))+#REF!*2+#REF!*0.25+#REF!*0.75+(#REF!*(0.3+(K192*2)/1/60/60+0.83*(36*20/60/60)))+#REF!*1</f>
        <v>#REF!</v>
      </c>
      <c r="N192" s="92">
        <f t="shared" ref="N192:N196" si="194">60*SQRT((I192-I191)^2+(COS(0.5*(I192+I191)*PI()/180)*(J192-J191))^2)</f>
        <v>248.85507536745442</v>
      </c>
      <c r="O192" s="92">
        <v>11</v>
      </c>
      <c r="P192" s="93">
        <f t="shared" ref="P192:P195" si="195">N192/O192</f>
        <v>22.623188669768584</v>
      </c>
      <c r="Q192" s="130" t="e">
        <f t="shared" ref="Q192:Q196" si="196">R191+P192/24</f>
        <v>#REF!</v>
      </c>
      <c r="R192" s="94" t="e">
        <f t="shared" ref="R192:R195" si="197">Q192+M192/24</f>
        <v>#REF!</v>
      </c>
      <c r="S192" s="95">
        <v>1</v>
      </c>
      <c r="T192" s="95"/>
      <c r="U192" s="95"/>
      <c r="V192" s="95"/>
      <c r="W192" s="96"/>
      <c r="X192" s="95"/>
    </row>
    <row r="193" spans="1:24" s="97" customFormat="1" ht="25.25" hidden="1" customHeight="1">
      <c r="A193" s="83">
        <f t="shared" si="125"/>
        <v>92</v>
      </c>
      <c r="B193" s="84"/>
      <c r="C193" s="85">
        <v>68</v>
      </c>
      <c r="D193" s="86">
        <v>30</v>
      </c>
      <c r="E193" s="87" t="s">
        <v>6</v>
      </c>
      <c r="F193" s="88">
        <v>168</v>
      </c>
      <c r="G193" s="86">
        <v>45</v>
      </c>
      <c r="H193" s="87" t="s">
        <v>8</v>
      </c>
      <c r="I193" s="89">
        <f t="shared" si="191"/>
        <v>68.5</v>
      </c>
      <c r="J193" s="90">
        <f t="shared" si="192"/>
        <v>191.25</v>
      </c>
      <c r="K193" s="88">
        <f t="shared" si="193"/>
        <v>46</v>
      </c>
      <c r="L193" s="91">
        <v>51</v>
      </c>
      <c r="M193" s="133" t="e">
        <f>(S193*(0.3+(K193*2)/1/60/60+0.83*(36*20/60/60)))+(T193*(0.3+(K193*2)/1/60/60))+U193*0.5+V193*0.25+(W193*(0.3+(K193*2)/1/60/60))+#REF!*2+#REF!*0.25+#REF!*0.75+(#REF!*(0.3+(K193*2)/1/60/60+0.83*(36*20/60/60)))+#REF!*1</f>
        <v>#REF!</v>
      </c>
      <c r="N193" s="92">
        <f t="shared" si="194"/>
        <v>30</v>
      </c>
      <c r="O193" s="92">
        <v>11</v>
      </c>
      <c r="P193" s="93">
        <f t="shared" si="195"/>
        <v>2.7272727272727271</v>
      </c>
      <c r="Q193" s="130" t="e">
        <f t="shared" si="196"/>
        <v>#REF!</v>
      </c>
      <c r="R193" s="94" t="e">
        <f t="shared" si="197"/>
        <v>#REF!</v>
      </c>
      <c r="S193" s="95">
        <v>1</v>
      </c>
      <c r="T193" s="95"/>
      <c r="U193" s="95"/>
      <c r="V193" s="95"/>
      <c r="W193" s="96"/>
      <c r="X193" s="95"/>
    </row>
    <row r="194" spans="1:24" s="97" customFormat="1" ht="25.25" hidden="1" customHeight="1">
      <c r="A194" s="83">
        <f t="shared" si="125"/>
        <v>93</v>
      </c>
      <c r="B194" s="84"/>
      <c r="C194" s="85">
        <v>68</v>
      </c>
      <c r="D194" s="86">
        <v>0</v>
      </c>
      <c r="E194" s="87" t="s">
        <v>6</v>
      </c>
      <c r="F194" s="88">
        <v>168</v>
      </c>
      <c r="G194" s="86">
        <v>45</v>
      </c>
      <c r="H194" s="87" t="s">
        <v>8</v>
      </c>
      <c r="I194" s="89">
        <f t="shared" si="191"/>
        <v>68</v>
      </c>
      <c r="J194" s="90">
        <f t="shared" si="192"/>
        <v>191.25</v>
      </c>
      <c r="K194" s="88">
        <f t="shared" si="193"/>
        <v>45</v>
      </c>
      <c r="L194" s="91">
        <v>50</v>
      </c>
      <c r="M194" s="133" t="e">
        <f>(S194*(0.3+(K194*2)/1/60/60+0.83*(36*20/60/60)))+(T194*(0.3+(K194*2)/1/60/60))+U194*0.5+V194*0.25+(W194*(0.3+(K194*2)/1/60/60))+#REF!*2+#REF!*0.25+#REF!*0.75+(#REF!*(0.3+(K194*2)/1/60/60+0.83*(36*20/60/60)))+#REF!*1</f>
        <v>#REF!</v>
      </c>
      <c r="N194" s="92">
        <f t="shared" si="194"/>
        <v>30</v>
      </c>
      <c r="O194" s="92">
        <v>11</v>
      </c>
      <c r="P194" s="93">
        <f t="shared" si="195"/>
        <v>2.7272727272727271</v>
      </c>
      <c r="Q194" s="130" t="e">
        <f t="shared" si="196"/>
        <v>#REF!</v>
      </c>
      <c r="R194" s="94" t="e">
        <f t="shared" si="197"/>
        <v>#REF!</v>
      </c>
      <c r="S194" s="95">
        <v>1</v>
      </c>
      <c r="T194" s="95"/>
      <c r="U194" s="95"/>
      <c r="V194" s="95"/>
      <c r="W194" s="96"/>
      <c r="X194" s="95"/>
    </row>
    <row r="195" spans="1:24" s="97" customFormat="1" ht="25.25" hidden="1" customHeight="1">
      <c r="A195" s="83">
        <f t="shared" si="125"/>
        <v>94</v>
      </c>
      <c r="B195" s="84"/>
      <c r="C195" s="85">
        <v>67</v>
      </c>
      <c r="D195" s="86">
        <v>30</v>
      </c>
      <c r="E195" s="87" t="s">
        <v>6</v>
      </c>
      <c r="F195" s="88">
        <v>168</v>
      </c>
      <c r="G195" s="86">
        <v>45</v>
      </c>
      <c r="H195" s="87" t="s">
        <v>8</v>
      </c>
      <c r="I195" s="89">
        <f t="shared" si="191"/>
        <v>67.5</v>
      </c>
      <c r="J195" s="90">
        <f t="shared" si="192"/>
        <v>191.25</v>
      </c>
      <c r="K195" s="88">
        <f t="shared" si="193"/>
        <v>46</v>
      </c>
      <c r="L195" s="91">
        <v>51</v>
      </c>
      <c r="M195" s="133" t="e">
        <f>(S195*(0.3+(K195*2)/1/60/60+0.83*(36*20/60/60)))+(T195*(0.3+(K195*2)/1/60/60))+U195*0.5+V195*0.25+(W195*(0.3+(K195*2)/1/60/60))+#REF!*2+#REF!*0.25+#REF!*0.75+(#REF!*(0.3+(K195*2)/1/60/60+0.83*(36*20/60/60)))+#REF!*1</f>
        <v>#REF!</v>
      </c>
      <c r="N195" s="92">
        <f t="shared" si="194"/>
        <v>30</v>
      </c>
      <c r="O195" s="92">
        <v>11</v>
      </c>
      <c r="P195" s="93">
        <f t="shared" si="195"/>
        <v>2.7272727272727271</v>
      </c>
      <c r="Q195" s="130" t="e">
        <f t="shared" si="196"/>
        <v>#REF!</v>
      </c>
      <c r="R195" s="94" t="e">
        <f t="shared" si="197"/>
        <v>#REF!</v>
      </c>
      <c r="S195" s="95">
        <v>1</v>
      </c>
      <c r="T195" s="95"/>
      <c r="U195" s="95">
        <v>1</v>
      </c>
      <c r="V195" s="95"/>
      <c r="W195" s="96"/>
      <c r="X195" s="95"/>
    </row>
    <row r="196" spans="1:24" s="29" customFormat="1" ht="25.25" hidden="1" customHeight="1">
      <c r="A196" s="37">
        <f t="shared" si="125"/>
        <v>95</v>
      </c>
      <c r="B196" s="124" t="s">
        <v>19</v>
      </c>
      <c r="C196" s="73">
        <v>67</v>
      </c>
      <c r="D196" s="74">
        <v>45</v>
      </c>
      <c r="E196" s="75" t="s">
        <v>26</v>
      </c>
      <c r="F196" s="76">
        <v>168</v>
      </c>
      <c r="G196" s="74">
        <v>30</v>
      </c>
      <c r="H196" s="75" t="s">
        <v>7</v>
      </c>
      <c r="I196" s="77">
        <f t="shared" ref="I196:I204" si="198">C196+(D196/60)</f>
        <v>67.75</v>
      </c>
      <c r="J196" s="78">
        <f t="shared" ref="J196:J205" si="199">360-F196-(G196/60)</f>
        <v>191.5</v>
      </c>
      <c r="K196" s="76">
        <f t="shared" ref="K196:K203" si="200">L196-5</f>
        <v>42</v>
      </c>
      <c r="L196" s="79">
        <v>47</v>
      </c>
      <c r="M196" s="80" t="e">
        <f>(S196*(0.3+(K196*2)/1/60/60+0.83*(36*20/60/60)))+(T196*(0.3+(K196*2)/1/60/60))+U196*0.5+V196*0.25+(W196*(0.3+(K196*2)/1/60/60))+#REF!*2+#REF!*0.25+#REF!*0.75+(#REF!*(0.3+(K196*2)/1/60/60+0.83*(36*20/60/60)))+#REF!*1</f>
        <v>#REF!</v>
      </c>
      <c r="N196" s="44">
        <f t="shared" si="194"/>
        <v>16.050051253574875</v>
      </c>
      <c r="O196" s="44">
        <v>11</v>
      </c>
      <c r="P196" s="81">
        <f t="shared" ref="P196:P202" si="201">N196/O196</f>
        <v>1.4590955685068068</v>
      </c>
      <c r="Q196" s="131" t="e">
        <f t="shared" si="196"/>
        <v>#REF!</v>
      </c>
      <c r="R196" s="82" t="e">
        <f t="shared" ref="R196:R202" si="202">Q196+M196/24</f>
        <v>#REF!</v>
      </c>
      <c r="S196" s="123">
        <v>1</v>
      </c>
      <c r="T196" s="123"/>
      <c r="U196" s="123">
        <v>1</v>
      </c>
      <c r="V196" s="123"/>
      <c r="W196" s="122"/>
      <c r="X196" s="123"/>
    </row>
    <row r="197" spans="1:24" s="29" customFormat="1" ht="25.25" hidden="1" customHeight="1">
      <c r="A197" s="37">
        <f t="shared" si="125"/>
        <v>96</v>
      </c>
      <c r="B197" s="124" t="s">
        <v>13</v>
      </c>
      <c r="C197" s="73">
        <v>67</v>
      </c>
      <c r="D197" s="74">
        <v>52.5</v>
      </c>
      <c r="E197" s="75" t="s">
        <v>26</v>
      </c>
      <c r="F197" s="76">
        <v>168</v>
      </c>
      <c r="G197" s="74">
        <v>15</v>
      </c>
      <c r="H197" s="75" t="s">
        <v>7</v>
      </c>
      <c r="I197" s="77">
        <f t="shared" si="198"/>
        <v>67.875</v>
      </c>
      <c r="J197" s="78">
        <f t="shared" si="199"/>
        <v>191.75</v>
      </c>
      <c r="K197" s="76">
        <f t="shared" si="200"/>
        <v>52</v>
      </c>
      <c r="L197" s="79">
        <v>57</v>
      </c>
      <c r="M197" s="80" t="e">
        <f>(S197*(0.3+(K197*2)/1/60/60+0.83*(36*20/60/60)))+(T197*(0.3+(K197*2)/1/60/60))+U197*0.5+V197*0.25+(W197*(0.3+(K197*2)/1/60/60))+#REF!*2+#REF!*0.25+#REF!*0.75+(#REF!*(0.3+(K197*2)/1/60/60+0.83*(36*20/60/60)))+#REF!*1</f>
        <v>#REF!</v>
      </c>
      <c r="N197" s="44">
        <f t="shared" ref="N197:N202" si="203">60*SQRT((I197-I196)^2+(COS(0.5*(I197+I196)*PI()/180)*(J197-J196))^2)</f>
        <v>9.3988023997698651</v>
      </c>
      <c r="O197" s="44">
        <v>11</v>
      </c>
      <c r="P197" s="81">
        <f t="shared" si="201"/>
        <v>0.85443658179726045</v>
      </c>
      <c r="Q197" s="131" t="e">
        <f t="shared" ref="Q197:Q202" si="204">R196+P197/24</f>
        <v>#REF!</v>
      </c>
      <c r="R197" s="82" t="e">
        <f t="shared" si="202"/>
        <v>#REF!</v>
      </c>
      <c r="S197" s="123">
        <v>1</v>
      </c>
      <c r="T197" s="123"/>
      <c r="U197" s="123"/>
      <c r="V197" s="123"/>
      <c r="W197" s="122"/>
      <c r="X197" s="123"/>
    </row>
    <row r="198" spans="1:24" s="29" customFormat="1" ht="25.25" hidden="1" customHeight="1">
      <c r="A198" s="37">
        <f t="shared" si="125"/>
        <v>97</v>
      </c>
      <c r="B198" s="124" t="s">
        <v>14</v>
      </c>
      <c r="C198" s="73">
        <v>68</v>
      </c>
      <c r="D198" s="74">
        <v>0</v>
      </c>
      <c r="E198" s="75" t="s">
        <v>26</v>
      </c>
      <c r="F198" s="76">
        <v>168</v>
      </c>
      <c r="G198" s="74">
        <v>0</v>
      </c>
      <c r="H198" s="75" t="s">
        <v>7</v>
      </c>
      <c r="I198" s="77">
        <f t="shared" si="198"/>
        <v>68</v>
      </c>
      <c r="J198" s="78">
        <f t="shared" si="199"/>
        <v>192</v>
      </c>
      <c r="K198" s="76">
        <f t="shared" si="200"/>
        <v>53</v>
      </c>
      <c r="L198" s="79">
        <v>58</v>
      </c>
      <c r="M198" s="80" t="e">
        <f>(S198*(0.3+(K198*2)/1/60/60+0.83*(36*20/60/60)))+(T198*(0.3+(K198*2)/1/60/60))+U198*0.5+V198*0.25+(W198*(0.3+(K198*2)/1/60/60))+#REF!*2+#REF!*0.25+#REF!*0.75+(#REF!*(0.3+(K198*2)/1/60/60+0.83*(36*20/60/60)))+#REF!*1</f>
        <v>#REF!</v>
      </c>
      <c r="N198" s="44">
        <f t="shared" si="203"/>
        <v>9.3805628685404745</v>
      </c>
      <c r="O198" s="44">
        <v>11</v>
      </c>
      <c r="P198" s="81">
        <f t="shared" si="201"/>
        <v>0.85277844259458857</v>
      </c>
      <c r="Q198" s="131" t="e">
        <f t="shared" si="204"/>
        <v>#REF!</v>
      </c>
      <c r="R198" s="82" t="e">
        <f t="shared" si="202"/>
        <v>#REF!</v>
      </c>
      <c r="S198" s="123">
        <v>1</v>
      </c>
      <c r="T198" s="123"/>
      <c r="U198" s="123"/>
      <c r="V198" s="123"/>
      <c r="W198" s="122"/>
      <c r="X198" s="123"/>
    </row>
    <row r="199" spans="1:24" s="29" customFormat="1" ht="25.25" hidden="1" customHeight="1">
      <c r="A199" s="37">
        <f t="shared" si="125"/>
        <v>98</v>
      </c>
      <c r="B199" s="124" t="s">
        <v>15</v>
      </c>
      <c r="C199" s="73">
        <v>68</v>
      </c>
      <c r="D199" s="74">
        <v>6</v>
      </c>
      <c r="E199" s="75" t="s">
        <v>26</v>
      </c>
      <c r="F199" s="76">
        <v>167</v>
      </c>
      <c r="G199" s="74">
        <v>40</v>
      </c>
      <c r="H199" s="75" t="s">
        <v>7</v>
      </c>
      <c r="I199" s="77">
        <f t="shared" si="198"/>
        <v>68.099999999999994</v>
      </c>
      <c r="J199" s="78">
        <f t="shared" si="199"/>
        <v>192.33333333333334</v>
      </c>
      <c r="K199" s="76">
        <f t="shared" si="200"/>
        <v>49</v>
      </c>
      <c r="L199" s="79">
        <v>54</v>
      </c>
      <c r="M199" s="80" t="e">
        <f>(S199*(0.3+(K199*2)/1/60/60+0.83*(36*20/60/60)))+(T199*(0.3+(K199*2)/1/60/60))+U199*0.5+V199*0.25+(W199*(0.3+(K199*2)/1/60/60))+#REF!*2+#REF!*0.25+#REF!*0.75+(#REF!*(0.3+(K199*2)/1/60/60+0.83*(36*20/60/60)))+#REF!*1</f>
        <v>#REF!</v>
      </c>
      <c r="N199" s="44">
        <f t="shared" si="203"/>
        <v>9.5859155881915132</v>
      </c>
      <c r="O199" s="44">
        <v>11</v>
      </c>
      <c r="P199" s="81">
        <f t="shared" si="201"/>
        <v>0.87144687165377388</v>
      </c>
      <c r="Q199" s="131" t="e">
        <f t="shared" si="204"/>
        <v>#REF!</v>
      </c>
      <c r="R199" s="82" t="e">
        <f t="shared" si="202"/>
        <v>#REF!</v>
      </c>
      <c r="S199" s="123">
        <v>1</v>
      </c>
      <c r="T199" s="123"/>
      <c r="U199" s="123"/>
      <c r="V199" s="123"/>
      <c r="W199" s="122"/>
      <c r="X199" s="123"/>
    </row>
    <row r="200" spans="1:24" s="29" customFormat="1" ht="25.25" hidden="1" customHeight="1">
      <c r="A200" s="37">
        <f t="shared" si="125"/>
        <v>99</v>
      </c>
      <c r="B200" s="124" t="s">
        <v>16</v>
      </c>
      <c r="C200" s="73">
        <v>68</v>
      </c>
      <c r="D200" s="74">
        <v>12</v>
      </c>
      <c r="E200" s="75" t="s">
        <v>26</v>
      </c>
      <c r="F200" s="76">
        <v>167</v>
      </c>
      <c r="G200" s="74">
        <v>20</v>
      </c>
      <c r="H200" s="75" t="s">
        <v>7</v>
      </c>
      <c r="I200" s="77">
        <f t="shared" si="198"/>
        <v>68.2</v>
      </c>
      <c r="J200" s="78">
        <f t="shared" si="199"/>
        <v>192.66666666666666</v>
      </c>
      <c r="K200" s="76">
        <f t="shared" si="200"/>
        <v>41</v>
      </c>
      <c r="L200" s="79">
        <v>46</v>
      </c>
      <c r="M200" s="80" t="e">
        <f>(S200*(0.3+(K200*2)/1/60/60+0.83*(36*20/60/60)))+(T200*(0.3+(K200*2)/1/60/60))+U200*0.5+V200*0.25+(W200*(0.3+(K200*2)/1/60/60))+#REF!*2+#REF!*0.25+#REF!*0.75+(#REF!*(0.3+(K200*2)/1/60/60+0.83*(36*20/60/60)))+#REF!*1</f>
        <v>#REF!</v>
      </c>
      <c r="N200" s="44">
        <f t="shared" si="203"/>
        <v>9.5606783659992534</v>
      </c>
      <c r="O200" s="44">
        <v>11</v>
      </c>
      <c r="P200" s="81">
        <f t="shared" si="201"/>
        <v>0.86915257872720486</v>
      </c>
      <c r="Q200" s="131" t="e">
        <f t="shared" si="204"/>
        <v>#REF!</v>
      </c>
      <c r="R200" s="82" t="e">
        <f t="shared" si="202"/>
        <v>#REF!</v>
      </c>
      <c r="S200" s="123">
        <v>1</v>
      </c>
      <c r="T200" s="123"/>
      <c r="U200" s="123"/>
      <c r="V200" s="123"/>
      <c r="W200" s="122"/>
      <c r="X200" s="123"/>
    </row>
    <row r="201" spans="1:24" s="29" customFormat="1" ht="25.25" hidden="1" customHeight="1">
      <c r="A201" s="37">
        <f t="shared" si="125"/>
        <v>100</v>
      </c>
      <c r="B201" s="124" t="s">
        <v>17</v>
      </c>
      <c r="C201" s="73">
        <v>68</v>
      </c>
      <c r="D201" s="74">
        <v>15</v>
      </c>
      <c r="E201" s="75" t="s">
        <v>26</v>
      </c>
      <c r="F201" s="76">
        <v>167</v>
      </c>
      <c r="G201" s="74">
        <v>12.15</v>
      </c>
      <c r="H201" s="75" t="s">
        <v>7</v>
      </c>
      <c r="I201" s="77">
        <f t="shared" si="198"/>
        <v>68.25</v>
      </c>
      <c r="J201" s="78">
        <f t="shared" si="199"/>
        <v>192.79750000000001</v>
      </c>
      <c r="K201" s="76">
        <f t="shared" si="200"/>
        <v>38</v>
      </c>
      <c r="L201" s="79">
        <v>43</v>
      </c>
      <c r="M201" s="80" t="e">
        <f>(S201*(0.3+(K201*2)/1/60/60+0.83*(36*20/60/60)))+(T201*(0.3+(K201*2)/1/60/60))+U201*0.5+V201*0.25+(W201*(0.3+(K201*2)/1/60/60))+#REF!*2+#REF!*0.25+#REF!*0.75+(#REF!*(0.3+(K201*2)/1/60/60+0.83*(36*20/60/60)))+#REF!*1</f>
        <v>#REF!</v>
      </c>
      <c r="N201" s="44">
        <f t="shared" si="203"/>
        <v>4.1809180594264141</v>
      </c>
      <c r="O201" s="44">
        <v>11</v>
      </c>
      <c r="P201" s="81">
        <f t="shared" si="201"/>
        <v>0.38008345994785581</v>
      </c>
      <c r="Q201" s="131" t="e">
        <f t="shared" si="204"/>
        <v>#REF!</v>
      </c>
      <c r="R201" s="82" t="e">
        <f t="shared" si="202"/>
        <v>#REF!</v>
      </c>
      <c r="S201" s="123">
        <v>1</v>
      </c>
      <c r="T201" s="123"/>
      <c r="U201" s="123"/>
      <c r="V201" s="123"/>
      <c r="W201" s="122"/>
      <c r="X201" s="123"/>
    </row>
    <row r="202" spans="1:24" s="29" customFormat="1" ht="25.25" hidden="1" customHeight="1">
      <c r="A202" s="37">
        <f t="shared" si="125"/>
        <v>101</v>
      </c>
      <c r="B202" s="124" t="s">
        <v>18</v>
      </c>
      <c r="C202" s="73">
        <v>68</v>
      </c>
      <c r="D202" s="74">
        <v>18</v>
      </c>
      <c r="E202" s="75" t="s">
        <v>26</v>
      </c>
      <c r="F202" s="76">
        <v>167</v>
      </c>
      <c r="G202" s="74">
        <v>3</v>
      </c>
      <c r="H202" s="75" t="s">
        <v>7</v>
      </c>
      <c r="I202" s="77">
        <f t="shared" si="198"/>
        <v>68.3</v>
      </c>
      <c r="J202" s="78">
        <f t="shared" si="199"/>
        <v>192.95</v>
      </c>
      <c r="K202" s="76">
        <f t="shared" si="200"/>
        <v>32</v>
      </c>
      <c r="L202" s="79">
        <v>37</v>
      </c>
      <c r="M202" s="80" t="e">
        <f>(S202*(0.3+(K202*2)/1/60/60+0.83*(36*20/60/60)))+(T202*(0.3+(K202*2)/1/60/60))+U202*0.5+V202*0.25+(W202*(0.3+(K202*2)/1/60/60))+#REF!*2+#REF!*0.25+#REF!*0.75+(#REF!*(0.3+(K202*2)/1/60/60+0.83*(36*20/60/60)))+#REF!*1</f>
        <v>#REF!</v>
      </c>
      <c r="N202" s="44">
        <f t="shared" si="203"/>
        <v>4.524493066786583</v>
      </c>
      <c r="O202" s="44">
        <v>11</v>
      </c>
      <c r="P202" s="81">
        <f t="shared" si="201"/>
        <v>0.41131755152605298</v>
      </c>
      <c r="Q202" s="131" t="e">
        <f t="shared" si="204"/>
        <v>#REF!</v>
      </c>
      <c r="R202" s="82" t="e">
        <f t="shared" si="202"/>
        <v>#REF!</v>
      </c>
      <c r="S202" s="123">
        <v>1</v>
      </c>
      <c r="T202" s="123"/>
      <c r="U202" s="123"/>
      <c r="V202" s="123"/>
      <c r="W202" s="122"/>
      <c r="X202" s="123"/>
    </row>
    <row r="203" spans="1:24" s="97" customFormat="1" ht="25.25" hidden="1" customHeight="1">
      <c r="A203" s="83">
        <f t="shared" si="125"/>
        <v>102</v>
      </c>
      <c r="B203" s="84"/>
      <c r="C203" s="85">
        <v>67</v>
      </c>
      <c r="D203" s="86">
        <v>0</v>
      </c>
      <c r="E203" s="87" t="s">
        <v>6</v>
      </c>
      <c r="F203" s="88">
        <v>168</v>
      </c>
      <c r="G203" s="86">
        <v>45</v>
      </c>
      <c r="H203" s="87" t="s">
        <v>8</v>
      </c>
      <c r="I203" s="89">
        <f t="shared" si="198"/>
        <v>67</v>
      </c>
      <c r="J203" s="90">
        <f t="shared" si="199"/>
        <v>191.25</v>
      </c>
      <c r="K203" s="88">
        <f t="shared" si="200"/>
        <v>39</v>
      </c>
      <c r="L203" s="91">
        <v>44</v>
      </c>
      <c r="M203" s="133" t="e">
        <f>(S203*(0.3+(K203*2)/1/60/60+0.83*(36*20/60/60)))+(T203*(0.3+(K203*2)/1/60/60))+U203*0.5+V203*0.25+(W203*(0.3+(K203*2)/1/60/60))+#REF!*2+#REF!*0.25+#REF!*0.75+(#REF!*(0.3+(K203*2)/1/60/60+0.83*(36*20/60/60)))+#REF!*1</f>
        <v>#REF!</v>
      </c>
      <c r="N203" s="92">
        <f t="shared" ref="N203" si="205">60*SQRT((I203-I202)^2+(COS(0.5*(I203+I202)*PI()/180)*(J203-J202))^2)</f>
        <v>87.111544222982559</v>
      </c>
      <c r="O203" s="92">
        <v>11</v>
      </c>
      <c r="P203" s="93">
        <f t="shared" ref="P203" si="206">N203/O203</f>
        <v>7.9192312929984148</v>
      </c>
      <c r="Q203" s="130" t="e">
        <f t="shared" ref="Q203" si="207">R202+P203/24</f>
        <v>#REF!</v>
      </c>
      <c r="R203" s="94" t="e">
        <f t="shared" ref="R203" si="208">Q203+M203/24</f>
        <v>#REF!</v>
      </c>
      <c r="S203" s="95">
        <v>1</v>
      </c>
      <c r="T203" s="95"/>
      <c r="U203" s="95"/>
      <c r="V203" s="95"/>
      <c r="W203" s="96"/>
      <c r="X203" s="95"/>
    </row>
    <row r="204" spans="1:24" s="29" customFormat="1" ht="25.25" hidden="1" customHeight="1">
      <c r="A204" s="246" t="s">
        <v>20</v>
      </c>
      <c r="B204" s="247"/>
      <c r="C204" s="73">
        <v>65</v>
      </c>
      <c r="D204" s="74">
        <v>38</v>
      </c>
      <c r="E204" s="75" t="s">
        <v>26</v>
      </c>
      <c r="F204" s="76">
        <v>168</v>
      </c>
      <c r="G204" s="74">
        <v>28</v>
      </c>
      <c r="H204" s="75" t="s">
        <v>27</v>
      </c>
      <c r="I204" s="77">
        <f t="shared" si="198"/>
        <v>65.63333333333334</v>
      </c>
      <c r="J204" s="78">
        <f t="shared" si="199"/>
        <v>191.53333333333333</v>
      </c>
      <c r="K204" s="76"/>
      <c r="L204" s="79"/>
      <c r="M204" s="80" t="e">
        <f>(S204*(0.3+(K204*2)/1/60/60+0.83*(36*20/60/60)))+(T204*(0.3+(K204*2)/1/60/60))+U204*0.5+V204*0.25+(W204*(0.3+(K204*2)/1/60/60))+#REF!*2+#REF!*0.25+#REF!*0.75+(#REF!*(0.3+(K204*2)/1/60/60+0.83*(36*20/60/60)))+#REF!*1</f>
        <v>#REF!</v>
      </c>
      <c r="N204" s="44">
        <f t="shared" ref="N204" si="209">60*SQRT((I204-I203)^2+(COS(0.5*(I204+I203)*PI()/180)*(J204-J203))^2)</f>
        <v>82.283835336530601</v>
      </c>
      <c r="O204" s="44">
        <v>11</v>
      </c>
      <c r="P204" s="81">
        <f t="shared" ref="P204" si="210">N204/O204</f>
        <v>7.4803486669573269</v>
      </c>
      <c r="Q204" s="131" t="e">
        <f t="shared" ref="Q204" si="211">R203+P204/24</f>
        <v>#REF!</v>
      </c>
      <c r="R204" s="82" t="e">
        <f t="shared" ref="R204" si="212">Q204+M204/24</f>
        <v>#REF!</v>
      </c>
      <c r="S204" s="123"/>
      <c r="T204" s="123"/>
      <c r="U204" s="123"/>
      <c r="V204" s="123"/>
      <c r="W204" s="122"/>
      <c r="X204" s="123"/>
    </row>
    <row r="205" spans="1:24" s="102" customFormat="1" ht="25.5" hidden="1" customHeight="1" thickBot="1">
      <c r="A205" s="242" t="s">
        <v>21</v>
      </c>
      <c r="B205" s="243"/>
      <c r="C205" s="200">
        <v>53</v>
      </c>
      <c r="D205" s="201">
        <v>54.12</v>
      </c>
      <c r="E205" s="202" t="s">
        <v>26</v>
      </c>
      <c r="F205" s="203">
        <v>166</v>
      </c>
      <c r="G205" s="201">
        <v>31.7</v>
      </c>
      <c r="H205" s="202" t="s">
        <v>22</v>
      </c>
      <c r="I205" s="204">
        <f>C205+(D205/60)</f>
        <v>53.902000000000001</v>
      </c>
      <c r="J205" s="205">
        <f t="shared" si="199"/>
        <v>193.47166666666666</v>
      </c>
      <c r="K205" s="206"/>
      <c r="L205" s="207"/>
      <c r="M205" s="208" t="e">
        <f>(S205*(0.3+(K205*2)/1/60/60+0.83*(36*20/60/60)))+(T205*(0.3+(K205*2)/1/60/60))+U205*0.5+V205*0.25+(W205*(0.3+(K205*2)/1/60/60))+#REF!*2+#REF!*0.25+#REF!*0.75+(#REF!*(0.3+(K205*2)/1/60/60+0.83*(36*20/60/60)))+#REF!*1</f>
        <v>#REF!</v>
      </c>
      <c r="N205" s="209">
        <f t="shared" ref="N205" si="213">60*SQRT((I205-I204)^2+(COS(0.5*(I205+I204)*PI()/180)*(J205-J204))^2)</f>
        <v>706.31160685368616</v>
      </c>
      <c r="O205" s="209">
        <v>11</v>
      </c>
      <c r="P205" s="210">
        <f t="shared" ref="P205" si="214">N205/O205</f>
        <v>64.210146077607831</v>
      </c>
      <c r="Q205" s="211" t="e">
        <f>R204+P205/24</f>
        <v>#REF!</v>
      </c>
      <c r="R205" s="212" t="e">
        <f t="shared" ref="R205" si="215">Q205+M205/24</f>
        <v>#REF!</v>
      </c>
      <c r="S205" s="103"/>
      <c r="T205" s="103"/>
      <c r="U205" s="103"/>
      <c r="V205" s="103"/>
      <c r="W205" s="104"/>
      <c r="X205" s="103"/>
    </row>
    <row r="206" spans="1:24" s="56" customFormat="1" ht="25.25" hidden="1" customHeight="1" thickBot="1">
      <c r="A206" s="45"/>
      <c r="B206" s="57"/>
      <c r="C206" s="46"/>
      <c r="D206" s="47"/>
      <c r="E206" s="48"/>
      <c r="F206" s="49"/>
      <c r="G206" s="47"/>
      <c r="H206" s="48"/>
      <c r="I206" s="50"/>
      <c r="J206" s="51"/>
      <c r="K206" s="49"/>
      <c r="L206" s="52"/>
      <c r="M206" s="53"/>
      <c r="N206" s="54"/>
      <c r="O206" s="54"/>
      <c r="P206" s="127" t="s">
        <v>41</v>
      </c>
      <c r="Q206" s="69" t="e">
        <f>R204+P205/24 +(17/24)</f>
        <v>#REF!</v>
      </c>
      <c r="R206" s="55"/>
      <c r="S206" s="106"/>
      <c r="T206" s="106"/>
      <c r="U206" s="106"/>
      <c r="V206" s="106"/>
      <c r="W206" s="107"/>
      <c r="X206" s="105"/>
    </row>
    <row r="207" spans="1:24" ht="26.25" hidden="1" customHeight="1">
      <c r="A207" s="8"/>
      <c r="M207" s="6" t="e">
        <f>SUM(M11:M206)</f>
        <v>#REF!</v>
      </c>
      <c r="N207" s="26">
        <f>SUM(N11:N204)</f>
        <v>13907.274965968403</v>
      </c>
      <c r="O207" s="26"/>
      <c r="P207" s="26"/>
      <c r="Q207" s="27"/>
      <c r="R207" s="12"/>
      <c r="S207" s="6">
        <f>SUM(S11:S206)</f>
        <v>78</v>
      </c>
      <c r="T207" s="6">
        <f>SUM(T11:T206)</f>
        <v>7</v>
      </c>
      <c r="U207" s="6">
        <f>SUM(U11:U206)</f>
        <v>14</v>
      </c>
      <c r="V207" s="6">
        <f>SUM(V11:V206)</f>
        <v>7</v>
      </c>
      <c r="W207" s="6">
        <f>SUM(W11:W206)</f>
        <v>19</v>
      </c>
      <c r="X207" s="6">
        <f t="shared" ref="X207" si="216">SUM(X11:X206)</f>
        <v>59</v>
      </c>
    </row>
    <row r="208" spans="1:24" hidden="1">
      <c r="C208" s="40"/>
      <c r="D208" s="41"/>
      <c r="E208" s="42"/>
      <c r="F208" s="40"/>
      <c r="G208" s="41"/>
      <c r="H208" s="42"/>
      <c r="I208" s="43"/>
      <c r="J208" s="43"/>
      <c r="K208" s="40"/>
      <c r="N208" s="126">
        <f>N207*1.865</f>
        <v>25937.067811531073</v>
      </c>
    </row>
    <row r="209" spans="1:24">
      <c r="C209" s="40"/>
      <c r="D209" s="41"/>
      <c r="E209" s="42"/>
      <c r="F209" s="40"/>
      <c r="G209" s="41"/>
      <c r="H209" s="42"/>
      <c r="I209" s="43"/>
      <c r="J209" s="43"/>
      <c r="K209" s="40"/>
    </row>
    <row r="210" spans="1:24">
      <c r="C210" s="40"/>
      <c r="D210" s="41"/>
      <c r="E210" s="42"/>
      <c r="F210" s="40"/>
      <c r="G210" s="41"/>
      <c r="H210" s="42"/>
      <c r="I210" s="43"/>
      <c r="J210" s="43"/>
      <c r="K210" s="40"/>
    </row>
    <row r="211" spans="1:24" s="2" customFormat="1">
      <c r="A211" s="9"/>
      <c r="B211" s="9"/>
      <c r="C211" s="40"/>
      <c r="D211" s="41"/>
      <c r="E211" s="42"/>
      <c r="F211" s="40"/>
      <c r="G211" s="41"/>
      <c r="H211" s="42"/>
      <c r="I211" s="43"/>
      <c r="J211" s="43"/>
      <c r="K211" s="40"/>
      <c r="M211" s="7"/>
      <c r="O211" s="10"/>
      <c r="Q211" s="6"/>
      <c r="R211" s="6"/>
      <c r="S211" s="8"/>
      <c r="T211" s="8"/>
      <c r="U211" s="8"/>
      <c r="X211" s="6"/>
    </row>
    <row r="212" spans="1:24" s="2" customFormat="1">
      <c r="A212" s="9"/>
      <c r="B212" s="9"/>
      <c r="C212" s="40"/>
      <c r="D212" s="41"/>
      <c r="E212" s="42"/>
      <c r="F212" s="40"/>
      <c r="G212" s="41"/>
      <c r="H212" s="42"/>
      <c r="I212" s="43"/>
      <c r="J212" s="43"/>
      <c r="K212" s="40"/>
      <c r="M212" s="7"/>
      <c r="O212" s="10"/>
      <c r="Q212" s="6"/>
      <c r="R212" s="6"/>
      <c r="S212" s="8"/>
      <c r="T212" s="8"/>
      <c r="U212" s="8"/>
      <c r="X212" s="6"/>
    </row>
    <row r="213" spans="1:24" s="2" customFormat="1">
      <c r="A213" s="9"/>
      <c r="B213" s="9"/>
      <c r="C213" s="40"/>
      <c r="D213" s="41"/>
      <c r="E213" s="42"/>
      <c r="F213" s="40"/>
      <c r="G213" s="41"/>
      <c r="H213" s="42"/>
      <c r="I213" s="43"/>
      <c r="J213" s="43"/>
      <c r="K213" s="40"/>
      <c r="M213" s="7"/>
      <c r="O213" s="10"/>
      <c r="Q213" s="6"/>
      <c r="R213" s="6"/>
      <c r="S213" s="8"/>
      <c r="T213" s="8"/>
      <c r="U213" s="8"/>
      <c r="X213" s="6"/>
    </row>
    <row r="214" spans="1:24" s="2" customFormat="1">
      <c r="A214" s="9"/>
      <c r="B214" s="9"/>
      <c r="C214" s="40"/>
      <c r="D214" s="41"/>
      <c r="E214" s="42"/>
      <c r="F214" s="40"/>
      <c r="G214" s="41"/>
      <c r="H214" s="42"/>
      <c r="I214" s="43"/>
      <c r="J214" s="43"/>
      <c r="K214" s="40"/>
      <c r="M214" s="7"/>
      <c r="O214" s="10"/>
      <c r="Q214" s="6"/>
      <c r="R214" s="6"/>
      <c r="S214" s="8"/>
      <c r="T214" s="8"/>
      <c r="U214" s="8"/>
      <c r="X214" s="6"/>
    </row>
    <row r="215" spans="1:24" s="2" customFormat="1">
      <c r="A215" s="9"/>
      <c r="B215" s="9"/>
      <c r="C215" s="40"/>
      <c r="D215" s="41"/>
      <c r="E215" s="42"/>
      <c r="F215" s="40"/>
      <c r="G215" s="41"/>
      <c r="H215" s="42"/>
      <c r="I215" s="43"/>
      <c r="J215" s="43"/>
      <c r="K215" s="40"/>
      <c r="M215" s="7"/>
      <c r="O215" s="10"/>
      <c r="Q215" s="6"/>
      <c r="R215" s="6"/>
      <c r="S215" s="8"/>
      <c r="T215" s="8"/>
      <c r="U215" s="8"/>
      <c r="X215" s="6"/>
    </row>
    <row r="216" spans="1:24" s="2" customFormat="1">
      <c r="A216" s="9"/>
      <c r="B216" s="9"/>
      <c r="C216" s="40"/>
      <c r="D216" s="41"/>
      <c r="E216" s="42"/>
      <c r="F216" s="40"/>
      <c r="G216" s="41"/>
      <c r="H216" s="42"/>
      <c r="I216" s="43"/>
      <c r="J216" s="43"/>
      <c r="K216" s="40"/>
      <c r="M216" s="7"/>
      <c r="O216" s="10"/>
      <c r="Q216" s="6"/>
      <c r="R216" s="6"/>
      <c r="S216" s="8"/>
      <c r="T216" s="8"/>
      <c r="U216" s="8"/>
      <c r="X216" s="6"/>
    </row>
    <row r="217" spans="1:24" s="2" customFormat="1">
      <c r="A217" s="9"/>
      <c r="B217" s="9"/>
      <c r="C217" s="40"/>
      <c r="D217" s="41"/>
      <c r="E217" s="42"/>
      <c r="F217" s="40"/>
      <c r="G217" s="41"/>
      <c r="H217" s="42"/>
      <c r="I217" s="43"/>
      <c r="J217" s="43"/>
      <c r="K217" s="40"/>
      <c r="M217" s="7"/>
      <c r="O217" s="10"/>
      <c r="Q217" s="6"/>
      <c r="R217" s="6"/>
      <c r="S217" s="8"/>
      <c r="T217" s="8"/>
      <c r="U217" s="8"/>
      <c r="X217" s="6"/>
    </row>
    <row r="218" spans="1:24" s="2" customFormat="1">
      <c r="A218" s="9"/>
      <c r="B218" s="9"/>
      <c r="C218" s="40"/>
      <c r="D218" s="41"/>
      <c r="E218" s="42"/>
      <c r="F218" s="40"/>
      <c r="G218" s="41"/>
      <c r="H218" s="42"/>
      <c r="I218" s="43"/>
      <c r="J218" s="43"/>
      <c r="K218" s="40"/>
      <c r="M218" s="7"/>
      <c r="O218" s="10"/>
      <c r="Q218" s="6"/>
      <c r="R218" s="6"/>
      <c r="S218" s="8"/>
      <c r="T218" s="8"/>
      <c r="U218" s="8"/>
      <c r="X218" s="6"/>
    </row>
    <row r="219" spans="1:24" s="2" customFormat="1">
      <c r="A219" s="9"/>
      <c r="B219" s="9"/>
      <c r="C219" s="40"/>
      <c r="D219" s="41"/>
      <c r="E219" s="42"/>
      <c r="F219" s="40"/>
      <c r="G219" s="41"/>
      <c r="H219" s="42"/>
      <c r="I219" s="43"/>
      <c r="J219" s="43"/>
      <c r="K219" s="40"/>
      <c r="M219" s="7"/>
      <c r="O219" s="10"/>
      <c r="Q219" s="6"/>
      <c r="R219" s="6"/>
      <c r="S219" s="8"/>
      <c r="T219" s="8"/>
      <c r="U219" s="8"/>
      <c r="X219" s="6"/>
    </row>
    <row r="220" spans="1:24" s="2" customFormat="1">
      <c r="A220" s="9"/>
      <c r="B220" s="9"/>
      <c r="C220" s="40"/>
      <c r="D220" s="41"/>
      <c r="E220" s="42"/>
      <c r="F220" s="40"/>
      <c r="G220" s="41"/>
      <c r="H220" s="42"/>
      <c r="I220" s="43"/>
      <c r="J220" s="43"/>
      <c r="K220" s="40"/>
      <c r="M220" s="7"/>
      <c r="O220" s="10"/>
      <c r="Q220" s="6"/>
      <c r="R220" s="6"/>
      <c r="S220" s="8"/>
      <c r="T220" s="8"/>
      <c r="U220" s="8"/>
      <c r="X220" s="6"/>
    </row>
    <row r="221" spans="1:24" s="2" customFormat="1">
      <c r="A221" s="9"/>
      <c r="B221" s="9"/>
      <c r="C221" s="40"/>
      <c r="D221" s="41"/>
      <c r="E221" s="42"/>
      <c r="F221" s="40"/>
      <c r="G221" s="41"/>
      <c r="H221" s="42"/>
      <c r="I221" s="43"/>
      <c r="J221" s="43"/>
      <c r="K221" s="40"/>
      <c r="M221" s="7"/>
      <c r="O221" s="10"/>
      <c r="Q221" s="6"/>
      <c r="R221" s="6"/>
      <c r="S221" s="8"/>
      <c r="T221" s="8"/>
      <c r="U221" s="8"/>
      <c r="X221" s="6"/>
    </row>
    <row r="222" spans="1:24" s="2" customFormat="1">
      <c r="A222" s="9"/>
      <c r="B222" s="9"/>
      <c r="C222" s="40"/>
      <c r="D222" s="41"/>
      <c r="E222" s="42"/>
      <c r="F222" s="40"/>
      <c r="G222" s="41"/>
      <c r="H222" s="42"/>
      <c r="I222" s="43"/>
      <c r="J222" s="43"/>
      <c r="K222" s="40"/>
      <c r="M222" s="7"/>
      <c r="O222" s="10"/>
      <c r="Q222" s="6"/>
      <c r="R222" s="6"/>
      <c r="S222" s="8"/>
      <c r="T222" s="8"/>
      <c r="U222" s="8"/>
      <c r="X222" s="6"/>
    </row>
  </sheetData>
  <mergeCells count="10">
    <mergeCell ref="Q3:R3"/>
    <mergeCell ref="A4:B4"/>
    <mergeCell ref="A205:B205"/>
    <mergeCell ref="A10:B10"/>
    <mergeCell ref="A204:B204"/>
    <mergeCell ref="A5:B5"/>
    <mergeCell ref="A6:B6"/>
    <mergeCell ref="A7:B7"/>
    <mergeCell ref="A8:B8"/>
    <mergeCell ref="A9:B9"/>
  </mergeCells>
  <phoneticPr fontId="1"/>
  <pageMargins left="0.59" right="0.43000000000000005" top="0.79000000000000015" bottom="0.35000000000000003" header="0.31" footer="0.2"/>
  <pageSetup paperSize="9" scale="26" orientation="landscape" horizontalDpi="4294967292" verticalDpi="4294967292"/>
  <headerFooter alignWithMargins="0">
    <oddHeader>&amp;R&amp;D &amp;T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CruisePlan</vt:lpstr>
    </vt:vector>
  </TitlesOfParts>
  <Company>JAMSTEC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Mirai2002 hydrographic stations</dc:title>
  <dc:creator>TK</dc:creator>
  <cp:lastModifiedBy>Inoue Jun</cp:lastModifiedBy>
  <cp:lastPrinted>2014-09-05T02:53:45Z</cp:lastPrinted>
  <dcterms:created xsi:type="dcterms:W3CDTF">2001-11-18T10:10:41Z</dcterms:created>
  <dcterms:modified xsi:type="dcterms:W3CDTF">2014-09-05T05:46:01Z</dcterms:modified>
</cp:coreProperties>
</file>